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60" tabRatio="649" firstSheet="1" activeTab="5"/>
  </bookViews>
  <sheets>
    <sheet name="Sheet1" sheetId="1" state="hidden" r:id="rId1"/>
    <sheet name="面试成绩汇总表(填写考官赋分1-5)" sheetId="2" r:id="rId2"/>
    <sheet name="综合成绩表" sheetId="3" state="hidden" r:id="rId3"/>
    <sheet name="面试成绩汇总表(填写考生序号)" sheetId="4" r:id="rId4"/>
    <sheet name="面试成绩表" sheetId="5" state="hidden" r:id="rId5"/>
    <sheet name="综合成绩表 (带姓名)" sheetId="6" r:id="rId6"/>
    <sheet name="综合成绩表 (公示最终)" sheetId="7" r:id="rId7"/>
    <sheet name="综合成绩表 (公示)" sheetId="8" state="hidden" r:id="rId8"/>
    <sheet name="综合成绩表(带姓名)" sheetId="9" state="hidden" r:id="rId9"/>
    <sheet name="综合成绩表(不带姓名)" sheetId="10" state="hidden" r:id="rId10"/>
  </sheets>
  <definedNames>
    <definedName name="_xlnm.Print_Area" localSheetId="5">'综合成绩表 (带姓名)'!$A$1:$H$62</definedName>
    <definedName name="_xlnm.Print_Area" localSheetId="7">'综合成绩表 (公示)'!$A$1:$I$62</definedName>
    <definedName name="_xlnm.Print_Area" localSheetId="6">'综合成绩表 (公示最终)'!$A$1:$I$62</definedName>
    <definedName name="_xlnm.Print_Titles" localSheetId="4">'面试成绩表'!$1:$2</definedName>
    <definedName name="_xlnm.Print_Titles" localSheetId="1">'面试成绩汇总表(填写考官赋分1-5)'!$1:$3,'面试成绩汇总表(填写考官赋分1-5)'!$A:$A</definedName>
    <definedName name="_xlnm.Print_Titles" localSheetId="3">'面试成绩汇总表(填写考生序号)'!$1:$3,'面试成绩汇总表(填写考生序号)'!$A:$A</definedName>
    <definedName name="_xlnm.Print_Titles" localSheetId="2">'综合成绩表'!$1:$2</definedName>
    <definedName name="_xlnm.Print_Titles" localSheetId="5">'综合成绩表 (带姓名)'!$1:$2</definedName>
    <definedName name="_xlnm.Print_Titles" localSheetId="7">'综合成绩表 (公示)'!$1:$2</definedName>
    <definedName name="_xlnm.Print_Titles" localSheetId="6">'综合成绩表 (公示最终)'!$1:$2</definedName>
    <definedName name="_xlnm.Print_Titles" localSheetId="9">'综合成绩表(不带姓名)'!$1:$2</definedName>
    <definedName name="_xlnm.Print_Titles" localSheetId="8">'综合成绩表(带姓名)'!$1:$2</definedName>
  </definedNames>
  <calcPr fullCalcOnLoad="1"/>
</workbook>
</file>

<file path=xl/sharedStrings.xml><?xml version="1.0" encoding="utf-8"?>
<sst xmlns="http://schemas.openxmlformats.org/spreadsheetml/2006/main" count="783" uniqueCount="243">
  <si>
    <t>山西省经济信息中心                                                                                                                 2016年度公开招聘工作人员面试成绩汇总表</t>
  </si>
  <si>
    <t>岗位</t>
  </si>
  <si>
    <t>考生序号</t>
  </si>
  <si>
    <t>考官面试赋分</t>
  </si>
  <si>
    <t>面试成绩</t>
  </si>
  <si>
    <t>备注</t>
  </si>
  <si>
    <t>均分得分</t>
  </si>
  <si>
    <t>按40%比例核算得分</t>
  </si>
  <si>
    <t>管理1</t>
  </si>
  <si>
    <t>管理2</t>
  </si>
  <si>
    <t>管理3</t>
  </si>
  <si>
    <t>管理4</t>
  </si>
  <si>
    <t>专技1</t>
  </si>
  <si>
    <t>专技2</t>
  </si>
  <si>
    <t>专技3</t>
  </si>
  <si>
    <t>行政学院</t>
  </si>
  <si>
    <t>投资咨询和发展规划院</t>
  </si>
  <si>
    <t>山西省发展和改革委员会经济信息中心
2015年公开招聘综合成绩表</t>
  </si>
  <si>
    <t>姓名</t>
  </si>
  <si>
    <t>准考证号</t>
  </si>
  <si>
    <t>综合知识成绩
(100%)</t>
  </si>
  <si>
    <t>综合知识成绩
(60%)</t>
  </si>
  <si>
    <t>专业测试与
面试成绩(40%)</t>
  </si>
  <si>
    <t>综合成绩</t>
  </si>
  <si>
    <t>排名</t>
  </si>
  <si>
    <t>管理1
（新闻与传播）</t>
  </si>
  <si>
    <t>韩晓娇</t>
  </si>
  <si>
    <t>93101183217</t>
  </si>
  <si>
    <t>何贝</t>
  </si>
  <si>
    <t>93101121210</t>
  </si>
  <si>
    <t>苏谋</t>
  </si>
  <si>
    <t>93101231714</t>
  </si>
  <si>
    <t>王晶</t>
  </si>
  <si>
    <t>93101072015</t>
  </si>
  <si>
    <t>石雅菲</t>
  </si>
  <si>
    <t>93101160918</t>
  </si>
  <si>
    <t>放弃</t>
  </si>
  <si>
    <t>管理2
（民商法学、经济法学、环境与资源保护法）</t>
  </si>
  <si>
    <t>魏昭</t>
  </si>
  <si>
    <t>王菲</t>
  </si>
  <si>
    <t>卢怡莹</t>
  </si>
  <si>
    <t>李阳阳</t>
  </si>
  <si>
    <t>冯雪莉</t>
  </si>
  <si>
    <t>管理3
（人力资源管理）</t>
  </si>
  <si>
    <t>梁明蕙</t>
  </si>
  <si>
    <t>裴君</t>
  </si>
  <si>
    <t>荣欣</t>
  </si>
  <si>
    <t>刘海燕</t>
  </si>
  <si>
    <t>李婷婷</t>
  </si>
  <si>
    <t>专技1
（资源与环境经济学、国民经济学、区域经济学、产业经济学、数量经济学）</t>
  </si>
  <si>
    <t>张欢</t>
  </si>
  <si>
    <t>米功</t>
  </si>
  <si>
    <t>张娜</t>
  </si>
  <si>
    <t>段琼</t>
  </si>
  <si>
    <t>赵赟媛</t>
  </si>
  <si>
    <t>韩玉卓</t>
  </si>
  <si>
    <t>李静</t>
  </si>
  <si>
    <t>郭强</t>
  </si>
  <si>
    <t>刘肖余</t>
  </si>
  <si>
    <t>申雅杰</t>
  </si>
  <si>
    <t>李泓妍</t>
  </si>
  <si>
    <t>岳婷婷</t>
  </si>
  <si>
    <t>李霞</t>
  </si>
  <si>
    <t>贺俊卿</t>
  </si>
  <si>
    <t>史雅麒</t>
  </si>
  <si>
    <t>专技3
（计算机网络管理类）</t>
  </si>
  <si>
    <t>彭晓敏　　　　　　　　　　　　　　　　　　　　</t>
  </si>
  <si>
    <t>王堃</t>
  </si>
  <si>
    <t>王可强</t>
  </si>
  <si>
    <t>苏毅</t>
  </si>
  <si>
    <t>李明星</t>
  </si>
  <si>
    <t>胡鹏飞</t>
  </si>
  <si>
    <t>朱鸿飞</t>
  </si>
  <si>
    <t>樊荻彬</t>
  </si>
  <si>
    <t>唐梓译</t>
  </si>
  <si>
    <t>李晓勇</t>
  </si>
  <si>
    <t>专技4
（软件工程）</t>
  </si>
  <si>
    <t>崔晓康</t>
  </si>
  <si>
    <t>李宇昊</t>
  </si>
  <si>
    <t>张栋</t>
  </si>
  <si>
    <t>刘晖</t>
  </si>
  <si>
    <t>梁彦平</t>
  </si>
  <si>
    <t>专技6
（电气工程及自动化）</t>
  </si>
  <si>
    <t>吴超</t>
  </si>
  <si>
    <t>焦健</t>
  </si>
  <si>
    <t>刘超然</t>
  </si>
  <si>
    <t>晋东东</t>
  </si>
  <si>
    <t>田惠</t>
  </si>
  <si>
    <t>赵国峰</t>
  </si>
  <si>
    <t>张泽伟</t>
  </si>
  <si>
    <t>陈浩</t>
  </si>
  <si>
    <t>赵光耀</t>
  </si>
  <si>
    <t>杜炳鹏</t>
  </si>
  <si>
    <t>备    注</t>
  </si>
  <si>
    <t>管理1准考证号为93101160918和专技1准考证号为93101200629、93101032001的考生放弃，专业测试与面试成绩为零。</t>
  </si>
  <si>
    <t>序号</t>
  </si>
  <si>
    <t>考生                                                                                                                          姓名</t>
  </si>
  <si>
    <t>报考人身份证号</t>
  </si>
  <si>
    <t>考生顺序号</t>
  </si>
  <si>
    <t>名次</t>
  </si>
  <si>
    <t>刘锦花</t>
  </si>
  <si>
    <t>141124198907050108</t>
  </si>
  <si>
    <t>93102221421</t>
  </si>
  <si>
    <t>杨  潇</t>
  </si>
  <si>
    <t>141102199101240128</t>
  </si>
  <si>
    <t>93102203509</t>
  </si>
  <si>
    <t>任  娜</t>
  </si>
  <si>
    <t>142301199211090023</t>
  </si>
  <si>
    <t>93102020406</t>
  </si>
  <si>
    <t>钟乐康</t>
  </si>
  <si>
    <t>142621199303050055</t>
  </si>
  <si>
    <t>93102014428</t>
  </si>
  <si>
    <t>周秀萍</t>
  </si>
  <si>
    <t>140181198902183223</t>
  </si>
  <si>
    <t>93102203614</t>
  </si>
  <si>
    <t>郑亚卿</t>
  </si>
  <si>
    <t>140107198712150646</t>
  </si>
  <si>
    <t>93102204103</t>
  </si>
  <si>
    <t>牛丽君</t>
  </si>
  <si>
    <t>140428199201140043</t>
  </si>
  <si>
    <t>93102164116</t>
  </si>
  <si>
    <t>刘夏苑</t>
  </si>
  <si>
    <t>140402199008151687</t>
  </si>
  <si>
    <t>93102092108</t>
  </si>
  <si>
    <t>郝彦杰</t>
  </si>
  <si>
    <t>140322199310277571</t>
  </si>
  <si>
    <t>93102046705</t>
  </si>
  <si>
    <t>刘谭谭</t>
  </si>
  <si>
    <t>411426198905148034</t>
  </si>
  <si>
    <t>杨静文</t>
  </si>
  <si>
    <t>14010719871012302X</t>
  </si>
  <si>
    <t>宋朝宇</t>
  </si>
  <si>
    <t>140227199004020010</t>
  </si>
  <si>
    <t>张  莹</t>
  </si>
  <si>
    <t>14260119890210262X</t>
  </si>
  <si>
    <t>武振国</t>
  </si>
  <si>
    <t>142201199002130011</t>
  </si>
  <si>
    <t>刘  静</t>
  </si>
  <si>
    <t>140121199005103527</t>
  </si>
  <si>
    <t>张  华</t>
  </si>
  <si>
    <t>142332199211242423</t>
  </si>
  <si>
    <t>杨  凯</t>
  </si>
  <si>
    <t>142430198612172030</t>
  </si>
  <si>
    <t>王臣霞</t>
  </si>
  <si>
    <t>140425199212278049</t>
  </si>
  <si>
    <t>周  虹</t>
  </si>
  <si>
    <t>142222199006031821</t>
  </si>
  <si>
    <t>张培顺</t>
  </si>
  <si>
    <t>140107199011031710</t>
  </si>
  <si>
    <t>兰天翔</t>
  </si>
  <si>
    <t>14060219921004902X</t>
  </si>
  <si>
    <t>邬  波</t>
  </si>
  <si>
    <t>142232198512220471</t>
  </si>
  <si>
    <t>赵  蓉</t>
  </si>
  <si>
    <t>140122199005070127</t>
  </si>
  <si>
    <t>卢宏荣</t>
  </si>
  <si>
    <t>140603199206065461</t>
  </si>
  <si>
    <t>张  强</t>
  </si>
  <si>
    <t>141102199210310017</t>
  </si>
  <si>
    <t>康明明</t>
  </si>
  <si>
    <t>142234198603212250</t>
  </si>
  <si>
    <t>董  旭</t>
  </si>
  <si>
    <t>142431199102117542</t>
  </si>
  <si>
    <t>马应龙</t>
  </si>
  <si>
    <t>142726199002111819</t>
  </si>
  <si>
    <t>张  明</t>
  </si>
  <si>
    <t>142202198802102731</t>
  </si>
  <si>
    <t>郭亚蕾</t>
  </si>
  <si>
    <t>142702199003052725</t>
  </si>
  <si>
    <t>靳玉祥</t>
  </si>
  <si>
    <t>140481199103286446</t>
  </si>
  <si>
    <t>段奇芳</t>
  </si>
  <si>
    <t>14243119851031062X</t>
  </si>
  <si>
    <t>李  珊</t>
  </si>
  <si>
    <t>411324198709144046</t>
  </si>
  <si>
    <t>申若琦</t>
  </si>
  <si>
    <t>140106199112091847</t>
  </si>
  <si>
    <t>张  瑜</t>
  </si>
  <si>
    <t>140202198711175546</t>
  </si>
  <si>
    <t>王亚栋</t>
  </si>
  <si>
    <t>140424199309070037</t>
  </si>
  <si>
    <t>高恺妍</t>
  </si>
  <si>
    <t>142201199204209182</t>
  </si>
  <si>
    <t>王鑫宇</t>
  </si>
  <si>
    <t>140723199308300064</t>
  </si>
  <si>
    <t>刘  昊</t>
  </si>
  <si>
    <t>142227199103011015</t>
  </si>
  <si>
    <t>张  欢</t>
  </si>
  <si>
    <t>14030219911107002X</t>
  </si>
  <si>
    <t>乔丽娟</t>
  </si>
  <si>
    <t>140603199203189960</t>
  </si>
  <si>
    <t>李冬冬</t>
  </si>
  <si>
    <t>140424199010258035</t>
  </si>
  <si>
    <t>山西省经济信息中心
2015年度公开招聘工作人员面试成绩表</t>
  </si>
  <si>
    <t>缺考</t>
  </si>
  <si>
    <t>专业测试与
面试成绩(100%)</t>
  </si>
  <si>
    <t xml:space="preserve">管理1
</t>
  </si>
  <si>
    <t>89.40</t>
  </si>
  <si>
    <t>89.20</t>
  </si>
  <si>
    <t>88.50</t>
  </si>
  <si>
    <t>88.00</t>
  </si>
  <si>
    <t>87.80</t>
  </si>
  <si>
    <t>87.60</t>
  </si>
  <si>
    <t>87.10</t>
  </si>
  <si>
    <t>86.80</t>
  </si>
  <si>
    <t xml:space="preserve">管理2
</t>
  </si>
  <si>
    <t>70.60</t>
  </si>
  <si>
    <t>70.00</t>
  </si>
  <si>
    <t>69.20</t>
  </si>
  <si>
    <t>67.20</t>
  </si>
  <si>
    <t xml:space="preserve">管理3
</t>
  </si>
  <si>
    <t>78.30</t>
  </si>
  <si>
    <t>72.50</t>
  </si>
  <si>
    <t>66.80</t>
  </si>
  <si>
    <t xml:space="preserve">管理4
</t>
  </si>
  <si>
    <t>84.40</t>
  </si>
  <si>
    <t>78.40</t>
  </si>
  <si>
    <t>74.60</t>
  </si>
  <si>
    <t xml:space="preserve">专技1
</t>
  </si>
  <si>
    <t>84.50</t>
  </si>
  <si>
    <t>83.20</t>
  </si>
  <si>
    <t>82.60</t>
  </si>
  <si>
    <t>82.30</t>
  </si>
  <si>
    <t>82.20</t>
  </si>
  <si>
    <t>82.10</t>
  </si>
  <si>
    <t>79.30</t>
  </si>
  <si>
    <t>79.20</t>
  </si>
  <si>
    <t>86.20</t>
  </si>
  <si>
    <t>86.10</t>
  </si>
  <si>
    <t>84.30</t>
  </si>
  <si>
    <t>78.60</t>
  </si>
  <si>
    <t>77.80</t>
  </si>
  <si>
    <t>80.10</t>
  </si>
  <si>
    <t>77.20</t>
  </si>
  <si>
    <t>72.40</t>
  </si>
  <si>
    <t>72.10</t>
  </si>
  <si>
    <t>71.60</t>
  </si>
  <si>
    <t>70.50</t>
  </si>
  <si>
    <t>70.10</t>
  </si>
  <si>
    <t>山西省经济信息中心
2016年公开招聘综合成绩表</t>
  </si>
  <si>
    <t>山西省经济信息中心
2015年公开招聘综合成绩表</t>
  </si>
  <si>
    <t xml:space="preserve">管理1准考证号为93101160918和专技1准考证号为93101200629、93101032001的考生放弃，专业测试与面试成绩为零。管理2准考证号为93101185515，专技1准考证号为93101204020、93101144104、93101011222、93101122128，专技3准考证号为93101262208，专技6准考证号为93101180905的考生缺考，专业测试与面试成绩为零。    
</t>
  </si>
  <si>
    <t>山西省经济信息中心2016年公开招聘成绩一览表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</si>
</sst>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3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10.5"/>
      <name val="宋体"/>
      <family val="0"/>
    </font>
    <font>
      <b/>
      <sz val="24"/>
      <name val="黑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15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1" borderId="5" applyNumberFormat="0" applyAlignment="0" applyProtection="0"/>
    <xf numFmtId="0" fontId="2" fillId="32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8" applyNumberFormat="0" applyAlignment="0" applyProtection="0"/>
    <xf numFmtId="0" fontId="11" fillId="9" borderId="5" applyNumberFormat="0" applyAlignment="0" applyProtection="0"/>
    <xf numFmtId="0" fontId="0" fillId="11" borderId="9" applyNumberFormat="0" applyFont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177" fontId="22" fillId="0" borderId="14" xfId="0" applyNumberFormat="1" applyFont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177" fontId="22" fillId="0" borderId="17" xfId="0" applyNumberFormat="1" applyFont="1" applyBorder="1" applyAlignment="1">
      <alignment horizontal="center" vertical="center" wrapText="1"/>
    </xf>
    <xf numFmtId="177" fontId="19" fillId="0" borderId="17" xfId="0" applyNumberFormat="1" applyFont="1" applyFill="1" applyBorder="1" applyAlignment="1">
      <alignment horizontal="center" vertical="center" wrapText="1"/>
    </xf>
    <xf numFmtId="177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177" fontId="22" fillId="0" borderId="20" xfId="0" applyNumberFormat="1" applyFont="1" applyBorder="1" applyAlignment="1">
      <alignment horizontal="center" vertical="center" wrapText="1"/>
    </xf>
    <xf numFmtId="177" fontId="22" fillId="0" borderId="2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177" fontId="19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77" fontId="19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7" fontId="19" fillId="0" borderId="2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77" fontId="19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7" fontId="19" fillId="0" borderId="1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7" fontId="19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/>
    </xf>
    <xf numFmtId="177" fontId="23" fillId="0" borderId="17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/>
    </xf>
    <xf numFmtId="177" fontId="23" fillId="0" borderId="20" xfId="0" applyNumberFormat="1" applyFont="1" applyFill="1" applyBorder="1" applyAlignment="1">
      <alignment horizontal="center" vertical="center"/>
    </xf>
    <xf numFmtId="177" fontId="25" fillId="0" borderId="17" xfId="0" applyNumberFormat="1" applyFont="1" applyBorder="1" applyAlignment="1">
      <alignment horizontal="center" vertical="center"/>
    </xf>
    <xf numFmtId="177" fontId="25" fillId="0" borderId="20" xfId="0" applyNumberFormat="1" applyFont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177" fontId="19" fillId="0" borderId="32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177" fontId="25" fillId="0" borderId="14" xfId="0" applyNumberFormat="1" applyFont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177" fontId="25" fillId="0" borderId="17" xfId="0" applyNumberFormat="1" applyFont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177" fontId="25" fillId="0" borderId="20" xfId="0" applyNumberFormat="1" applyFont="1" applyBorder="1" applyAlignment="1">
      <alignment horizontal="center" vertical="center" wrapText="1"/>
    </xf>
    <xf numFmtId="177" fontId="25" fillId="0" borderId="20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177" fontId="25" fillId="0" borderId="14" xfId="0" applyNumberFormat="1" applyFont="1" applyFill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23" fillId="0" borderId="33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23" fillId="0" borderId="34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7" fillId="0" borderId="47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center" vertical="center"/>
    </xf>
    <xf numFmtId="176" fontId="27" fillId="0" borderId="48" xfId="0" applyNumberFormat="1" applyFont="1" applyFill="1" applyBorder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8" fillId="0" borderId="50" xfId="0" applyNumberFormat="1" applyFont="1" applyFill="1" applyBorder="1" applyAlignment="1">
      <alignment horizontal="center" vertical="center" wrapText="1"/>
    </xf>
    <xf numFmtId="0" fontId="0" fillId="0" borderId="50" xfId="0" applyNumberFormat="1" applyFill="1" applyBorder="1" applyAlignment="1">
      <alignment horizontal="center" vertical="center" wrapText="1"/>
    </xf>
    <xf numFmtId="176" fontId="0" fillId="0" borderId="50" xfId="0" applyNumberForma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/>
    </xf>
    <xf numFmtId="0" fontId="23" fillId="0" borderId="35" xfId="0" applyNumberFormat="1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horizontal="center" vertical="center" wrapText="1"/>
    </xf>
    <xf numFmtId="0" fontId="23" fillId="0" borderId="35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3" fillId="0" borderId="57" xfId="0" applyNumberFormat="1" applyFont="1" applyFill="1" applyBorder="1" applyAlignment="1">
      <alignment horizontal="center" vertical="center" wrapText="1"/>
    </xf>
    <xf numFmtId="177" fontId="25" fillId="0" borderId="58" xfId="0" applyNumberFormat="1" applyFont="1" applyBorder="1" applyAlignment="1">
      <alignment horizontal="center" vertical="center" wrapText="1"/>
    </xf>
    <xf numFmtId="177" fontId="25" fillId="0" borderId="16" xfId="0" applyNumberFormat="1" applyFont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23" fillId="0" borderId="59" xfId="0" applyNumberFormat="1" applyFont="1" applyFill="1" applyBorder="1" applyAlignment="1">
      <alignment horizontal="center" vertical="center" wrapText="1"/>
    </xf>
    <xf numFmtId="0" fontId="23" fillId="0" borderId="57" xfId="0" applyNumberFormat="1" applyFont="1" applyFill="1" applyBorder="1" applyAlignment="1">
      <alignment horizontal="center" vertical="center"/>
    </xf>
    <xf numFmtId="0" fontId="29" fillId="0" borderId="47" xfId="0" applyNumberFormat="1" applyFont="1" applyFill="1" applyBorder="1" applyAlignment="1">
      <alignment horizontal="center" vertical="center" wrapText="1"/>
    </xf>
    <xf numFmtId="0" fontId="29" fillId="0" borderId="48" xfId="0" applyNumberFormat="1" applyFont="1" applyFill="1" applyBorder="1" applyAlignment="1">
      <alignment horizontal="center" vertical="center"/>
    </xf>
    <xf numFmtId="176" fontId="29" fillId="0" borderId="48" xfId="0" applyNumberFormat="1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177" fontId="25" fillId="0" borderId="17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 wrapText="1"/>
    </xf>
    <xf numFmtId="176" fontId="26" fillId="0" borderId="50" xfId="0" applyNumberFormat="1" applyFont="1" applyFill="1" applyBorder="1" applyAlignment="1">
      <alignment horizontal="center" vertical="center" wrapText="1"/>
    </xf>
    <xf numFmtId="0" fontId="26" fillId="0" borderId="51" xfId="0" applyNumberFormat="1" applyFont="1" applyFill="1" applyBorder="1" applyAlignment="1">
      <alignment horizontal="center" vertical="center" wrapText="1"/>
    </xf>
    <xf numFmtId="0" fontId="23" fillId="0" borderId="33" xfId="0" applyNumberFormat="1" applyFont="1" applyFill="1" applyBorder="1" applyAlignment="1">
      <alignment horizontal="center" vertical="center" wrapText="1"/>
    </xf>
    <xf numFmtId="0" fontId="28" fillId="0" borderId="6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8" fillId="0" borderId="63" xfId="0" applyNumberFormat="1" applyFont="1" applyFill="1" applyBorder="1" applyAlignment="1">
      <alignment horizontal="center" vertical="center" wrapText="1"/>
    </xf>
    <xf numFmtId="0" fontId="0" fillId="0" borderId="61" xfId="0" applyNumberFormat="1" applyFill="1" applyBorder="1" applyAlignment="1">
      <alignment horizontal="center" vertical="center" wrapText="1"/>
    </xf>
    <xf numFmtId="176" fontId="0" fillId="0" borderId="61" xfId="0" applyNumberFormat="1" applyFill="1" applyBorder="1" applyAlignment="1">
      <alignment horizontal="center" vertical="center" wrapText="1"/>
    </xf>
    <xf numFmtId="0" fontId="0" fillId="0" borderId="62" xfId="0" applyNumberForma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  <cellStyle name="着色 1" xfId="79"/>
    <cellStyle name="着色 2" xfId="80"/>
    <cellStyle name="着色 3" xfId="81"/>
    <cellStyle name="着色 4" xfId="82"/>
    <cellStyle name="着色 5" xfId="83"/>
    <cellStyle name="着色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05">
      <selection activeCell="A110" sqref="A110"/>
    </sheetView>
  </sheetViews>
  <sheetFormatPr defaultColWidth="9.00390625" defaultRowHeight="13.5"/>
  <cols>
    <col min="1" max="5" width="12.625" style="0" customWidth="1"/>
  </cols>
  <sheetData>
    <row r="1" spans="1:6" ht="47.25" customHeight="1">
      <c r="A1">
        <v>39</v>
      </c>
      <c r="B1">
        <v>14</v>
      </c>
      <c r="C1">
        <v>7</v>
      </c>
      <c r="D1">
        <v>7</v>
      </c>
      <c r="E1">
        <v>7</v>
      </c>
      <c r="F1">
        <f>SUM(A1:E1)</f>
        <v>74</v>
      </c>
    </row>
    <row r="2" spans="1:6" ht="47.25" customHeight="1">
      <c r="A2">
        <v>42</v>
      </c>
      <c r="B2">
        <v>12</v>
      </c>
      <c r="C2">
        <v>7</v>
      </c>
      <c r="D2">
        <v>7</v>
      </c>
      <c r="E2">
        <v>8</v>
      </c>
      <c r="F2">
        <f aca="true" t="shared" si="0" ref="F2:F21">SUM(A2:E2)</f>
        <v>76</v>
      </c>
    </row>
    <row r="3" spans="1:6" ht="47.25" customHeight="1">
      <c r="A3">
        <v>43</v>
      </c>
      <c r="B3">
        <v>16</v>
      </c>
      <c r="C3">
        <v>8</v>
      </c>
      <c r="D3">
        <v>7</v>
      </c>
      <c r="E3">
        <v>8</v>
      </c>
      <c r="F3">
        <f t="shared" si="0"/>
        <v>82</v>
      </c>
    </row>
    <row r="4" spans="1:6" ht="47.25" customHeight="1">
      <c r="A4">
        <v>45</v>
      </c>
      <c r="B4">
        <v>18</v>
      </c>
      <c r="C4">
        <v>9</v>
      </c>
      <c r="D4">
        <v>9</v>
      </c>
      <c r="E4">
        <v>9</v>
      </c>
      <c r="F4">
        <f t="shared" si="0"/>
        <v>90</v>
      </c>
    </row>
    <row r="5" spans="1:6" ht="47.25" customHeight="1">
      <c r="A5">
        <v>45</v>
      </c>
      <c r="B5">
        <v>15</v>
      </c>
      <c r="C5">
        <v>7</v>
      </c>
      <c r="D5">
        <v>8</v>
      </c>
      <c r="E5">
        <v>9</v>
      </c>
      <c r="F5">
        <f t="shared" si="0"/>
        <v>84</v>
      </c>
    </row>
    <row r="6" spans="1:6" ht="47.25" customHeight="1">
      <c r="A6">
        <v>44</v>
      </c>
      <c r="B6">
        <v>16</v>
      </c>
      <c r="C6">
        <v>8</v>
      </c>
      <c r="D6">
        <v>8</v>
      </c>
      <c r="E6">
        <v>7</v>
      </c>
      <c r="F6">
        <f t="shared" si="0"/>
        <v>83</v>
      </c>
    </row>
    <row r="7" spans="1:6" ht="47.25" customHeight="1">
      <c r="A7">
        <v>45</v>
      </c>
      <c r="B7">
        <v>14</v>
      </c>
      <c r="C7">
        <v>7</v>
      </c>
      <c r="D7">
        <v>7</v>
      </c>
      <c r="E7">
        <v>8</v>
      </c>
      <c r="F7">
        <f t="shared" si="0"/>
        <v>81</v>
      </c>
    </row>
    <row r="8" spans="1:6" ht="47.25" customHeight="1">
      <c r="A8">
        <v>46</v>
      </c>
      <c r="B8">
        <v>19</v>
      </c>
      <c r="C8">
        <v>10</v>
      </c>
      <c r="D8">
        <v>10</v>
      </c>
      <c r="E8">
        <v>10</v>
      </c>
      <c r="F8">
        <f t="shared" si="0"/>
        <v>95</v>
      </c>
    </row>
    <row r="9" spans="1:6" ht="47.25" customHeight="1">
      <c r="A9">
        <v>47</v>
      </c>
      <c r="B9">
        <v>16</v>
      </c>
      <c r="C9">
        <v>8</v>
      </c>
      <c r="D9">
        <v>9</v>
      </c>
      <c r="E9">
        <v>9</v>
      </c>
      <c r="F9">
        <f t="shared" si="0"/>
        <v>89</v>
      </c>
    </row>
    <row r="10" spans="1:6" ht="47.25" customHeight="1">
      <c r="A10">
        <v>48</v>
      </c>
      <c r="B10">
        <v>18</v>
      </c>
      <c r="C10">
        <v>9</v>
      </c>
      <c r="D10">
        <v>9</v>
      </c>
      <c r="E10">
        <v>9</v>
      </c>
      <c r="F10">
        <f t="shared" si="0"/>
        <v>93</v>
      </c>
    </row>
    <row r="11" spans="1:6" ht="47.25" customHeight="1">
      <c r="A11">
        <v>34</v>
      </c>
      <c r="B11">
        <v>13</v>
      </c>
      <c r="C11">
        <v>6</v>
      </c>
      <c r="D11">
        <v>6</v>
      </c>
      <c r="E11">
        <v>6</v>
      </c>
      <c r="F11">
        <f t="shared" si="0"/>
        <v>65</v>
      </c>
    </row>
    <row r="12" spans="1:6" ht="47.25" customHeight="1">
      <c r="A12">
        <v>40</v>
      </c>
      <c r="B12">
        <v>10</v>
      </c>
      <c r="C12">
        <v>7</v>
      </c>
      <c r="D12">
        <v>7</v>
      </c>
      <c r="E12">
        <v>8</v>
      </c>
      <c r="F12">
        <f t="shared" si="0"/>
        <v>72</v>
      </c>
    </row>
    <row r="13" spans="1:6" ht="47.25" customHeight="1">
      <c r="A13">
        <v>45</v>
      </c>
      <c r="B13">
        <v>18</v>
      </c>
      <c r="C13">
        <v>9</v>
      </c>
      <c r="D13">
        <v>9</v>
      </c>
      <c r="E13">
        <v>9</v>
      </c>
      <c r="F13">
        <f t="shared" si="0"/>
        <v>90</v>
      </c>
    </row>
    <row r="14" spans="1:6" ht="47.25" customHeight="1">
      <c r="A14">
        <v>43</v>
      </c>
      <c r="B14">
        <v>14</v>
      </c>
      <c r="C14">
        <v>7</v>
      </c>
      <c r="D14">
        <v>7</v>
      </c>
      <c r="E14">
        <v>9</v>
      </c>
      <c r="F14">
        <f t="shared" si="0"/>
        <v>80</v>
      </c>
    </row>
    <row r="15" spans="1:6" ht="47.25" customHeight="1">
      <c r="A15">
        <v>45</v>
      </c>
      <c r="B15">
        <v>17</v>
      </c>
      <c r="C15">
        <v>9</v>
      </c>
      <c r="D15">
        <v>9</v>
      </c>
      <c r="E15">
        <v>9</v>
      </c>
      <c r="F15">
        <f t="shared" si="0"/>
        <v>89</v>
      </c>
    </row>
    <row r="16" spans="1:6" ht="47.25" customHeight="1">
      <c r="A16">
        <v>43</v>
      </c>
      <c r="B16">
        <v>15</v>
      </c>
      <c r="C16">
        <v>8</v>
      </c>
      <c r="D16">
        <v>7</v>
      </c>
      <c r="E16">
        <v>8</v>
      </c>
      <c r="F16">
        <f t="shared" si="0"/>
        <v>81</v>
      </c>
    </row>
    <row r="17" spans="1:6" ht="47.25" customHeight="1">
      <c r="A17">
        <v>41</v>
      </c>
      <c r="B17">
        <v>12</v>
      </c>
      <c r="C17">
        <v>7</v>
      </c>
      <c r="D17">
        <v>6</v>
      </c>
      <c r="E17">
        <v>8</v>
      </c>
      <c r="F17">
        <f t="shared" si="0"/>
        <v>74</v>
      </c>
    </row>
    <row r="18" spans="1:6" ht="47.25" customHeight="1">
      <c r="A18">
        <v>43</v>
      </c>
      <c r="B18">
        <v>15</v>
      </c>
      <c r="C18">
        <v>7</v>
      </c>
      <c r="D18">
        <v>7</v>
      </c>
      <c r="E18">
        <v>9</v>
      </c>
      <c r="F18">
        <f t="shared" si="0"/>
        <v>81</v>
      </c>
    </row>
    <row r="19" spans="1:6" ht="47.25" customHeight="1">
      <c r="A19">
        <v>45</v>
      </c>
      <c r="B19">
        <v>18</v>
      </c>
      <c r="C19">
        <v>9</v>
      </c>
      <c r="D19">
        <v>9</v>
      </c>
      <c r="E19">
        <v>9</v>
      </c>
      <c r="F19">
        <f t="shared" si="0"/>
        <v>90</v>
      </c>
    </row>
    <row r="20" spans="1:6" ht="47.25" customHeight="1">
      <c r="A20">
        <v>34</v>
      </c>
      <c r="B20">
        <v>14</v>
      </c>
      <c r="C20">
        <v>6</v>
      </c>
      <c r="D20">
        <v>6</v>
      </c>
      <c r="E20">
        <v>6</v>
      </c>
      <c r="F20">
        <f t="shared" si="0"/>
        <v>66</v>
      </c>
    </row>
    <row r="21" spans="1:6" ht="47.25" customHeight="1">
      <c r="A21">
        <v>44</v>
      </c>
      <c r="B21">
        <v>15</v>
      </c>
      <c r="C21">
        <v>7</v>
      </c>
      <c r="D21">
        <v>7</v>
      </c>
      <c r="E21">
        <v>9</v>
      </c>
      <c r="F21">
        <f t="shared" si="0"/>
        <v>82</v>
      </c>
    </row>
    <row r="22" spans="1:6" ht="47.25" customHeight="1">
      <c r="A22">
        <v>44</v>
      </c>
      <c r="B22">
        <v>15</v>
      </c>
      <c r="C22">
        <v>8</v>
      </c>
      <c r="D22">
        <v>8</v>
      </c>
      <c r="E22">
        <v>8</v>
      </c>
      <c r="F22">
        <f aca="true" t="shared" si="1" ref="F22:F85">SUM(A22:E22)</f>
        <v>83</v>
      </c>
    </row>
    <row r="23" spans="1:6" ht="47.25" customHeight="1">
      <c r="A23">
        <v>46</v>
      </c>
      <c r="B23">
        <v>18</v>
      </c>
      <c r="C23">
        <v>9</v>
      </c>
      <c r="D23">
        <v>9</v>
      </c>
      <c r="E23">
        <v>9</v>
      </c>
      <c r="F23">
        <f t="shared" si="1"/>
        <v>91</v>
      </c>
    </row>
    <row r="24" spans="1:6" ht="47.25" customHeight="1">
      <c r="A24">
        <v>42</v>
      </c>
      <c r="B24">
        <v>13</v>
      </c>
      <c r="C24">
        <v>7</v>
      </c>
      <c r="D24">
        <v>7</v>
      </c>
      <c r="E24">
        <v>9</v>
      </c>
      <c r="F24">
        <f t="shared" si="1"/>
        <v>78</v>
      </c>
    </row>
    <row r="25" spans="1:6" ht="47.25" customHeight="1">
      <c r="A25">
        <v>38</v>
      </c>
      <c r="B25">
        <v>15</v>
      </c>
      <c r="C25">
        <v>7</v>
      </c>
      <c r="D25">
        <v>7</v>
      </c>
      <c r="E25">
        <v>7</v>
      </c>
      <c r="F25">
        <f t="shared" si="1"/>
        <v>74</v>
      </c>
    </row>
    <row r="26" spans="1:6" ht="47.25" customHeight="1">
      <c r="A26">
        <v>45</v>
      </c>
      <c r="B26">
        <v>16</v>
      </c>
      <c r="C26">
        <v>8</v>
      </c>
      <c r="D26">
        <v>8</v>
      </c>
      <c r="E26">
        <v>9</v>
      </c>
      <c r="F26">
        <f t="shared" si="1"/>
        <v>86</v>
      </c>
    </row>
    <row r="27" spans="1:6" ht="47.25" customHeight="1">
      <c r="A27">
        <v>33</v>
      </c>
      <c r="B27">
        <v>13</v>
      </c>
      <c r="C27">
        <v>6</v>
      </c>
      <c r="D27">
        <v>6</v>
      </c>
      <c r="E27">
        <v>6</v>
      </c>
      <c r="F27">
        <f t="shared" si="1"/>
        <v>64</v>
      </c>
    </row>
    <row r="28" spans="1:6" ht="47.25" customHeight="1">
      <c r="A28">
        <v>39</v>
      </c>
      <c r="B28">
        <v>9</v>
      </c>
      <c r="C28">
        <v>7</v>
      </c>
      <c r="D28">
        <v>6</v>
      </c>
      <c r="E28">
        <v>9</v>
      </c>
      <c r="F28">
        <f t="shared" si="1"/>
        <v>70</v>
      </c>
    </row>
    <row r="29" spans="1:6" ht="47.25" customHeight="1">
      <c r="A29">
        <v>45</v>
      </c>
      <c r="B29">
        <v>19</v>
      </c>
      <c r="C29">
        <v>9</v>
      </c>
      <c r="D29">
        <v>9</v>
      </c>
      <c r="E29">
        <v>9</v>
      </c>
      <c r="F29">
        <f t="shared" si="1"/>
        <v>91</v>
      </c>
    </row>
    <row r="30" spans="1:6" ht="47.25" customHeight="1">
      <c r="A30">
        <v>42</v>
      </c>
      <c r="B30">
        <v>14</v>
      </c>
      <c r="C30">
        <v>7</v>
      </c>
      <c r="D30">
        <v>7</v>
      </c>
      <c r="E30">
        <v>9</v>
      </c>
      <c r="F30">
        <f t="shared" si="1"/>
        <v>79</v>
      </c>
    </row>
    <row r="31" spans="1:6" ht="47.25" customHeight="1">
      <c r="A31">
        <v>42</v>
      </c>
      <c r="B31">
        <v>14</v>
      </c>
      <c r="C31">
        <v>7</v>
      </c>
      <c r="D31">
        <v>7</v>
      </c>
      <c r="E31">
        <v>9</v>
      </c>
      <c r="F31">
        <f t="shared" si="1"/>
        <v>79</v>
      </c>
    </row>
    <row r="32" spans="1:6" ht="47.25" customHeight="1">
      <c r="A32">
        <v>41</v>
      </c>
      <c r="B32">
        <v>13</v>
      </c>
      <c r="C32">
        <v>7</v>
      </c>
      <c r="D32">
        <v>7</v>
      </c>
      <c r="E32">
        <v>8</v>
      </c>
      <c r="F32">
        <f t="shared" si="1"/>
        <v>76</v>
      </c>
    </row>
    <row r="33" spans="1:6" ht="47.25" customHeight="1">
      <c r="A33">
        <v>46</v>
      </c>
      <c r="B33">
        <v>19</v>
      </c>
      <c r="C33">
        <v>9</v>
      </c>
      <c r="D33">
        <v>9</v>
      </c>
      <c r="E33">
        <v>9</v>
      </c>
      <c r="F33">
        <f t="shared" si="1"/>
        <v>92</v>
      </c>
    </row>
    <row r="34" spans="1:6" ht="47.25" customHeight="1">
      <c r="A34">
        <v>45</v>
      </c>
      <c r="B34">
        <v>16</v>
      </c>
      <c r="C34">
        <v>6</v>
      </c>
      <c r="D34">
        <v>8</v>
      </c>
      <c r="E34">
        <v>8</v>
      </c>
      <c r="F34">
        <f t="shared" si="1"/>
        <v>83</v>
      </c>
    </row>
    <row r="35" spans="1:6" ht="47.25" customHeight="1">
      <c r="A35">
        <v>46</v>
      </c>
      <c r="B35">
        <v>18</v>
      </c>
      <c r="C35">
        <v>8</v>
      </c>
      <c r="D35">
        <v>8</v>
      </c>
      <c r="E35">
        <v>8</v>
      </c>
      <c r="F35">
        <f t="shared" si="1"/>
        <v>88</v>
      </c>
    </row>
    <row r="36" spans="1:6" ht="47.25" customHeight="1">
      <c r="A36">
        <v>43</v>
      </c>
      <c r="B36">
        <v>14</v>
      </c>
      <c r="C36">
        <v>7</v>
      </c>
      <c r="D36">
        <v>7</v>
      </c>
      <c r="E36">
        <v>9</v>
      </c>
      <c r="F36">
        <f t="shared" si="1"/>
        <v>80</v>
      </c>
    </row>
    <row r="37" spans="1:6" ht="47.25" customHeight="1">
      <c r="A37">
        <v>40</v>
      </c>
      <c r="B37">
        <v>12</v>
      </c>
      <c r="C37">
        <v>7</v>
      </c>
      <c r="D37">
        <v>7</v>
      </c>
      <c r="E37">
        <v>9</v>
      </c>
      <c r="F37">
        <f t="shared" si="1"/>
        <v>75</v>
      </c>
    </row>
    <row r="38" spans="1:6" ht="47.25" customHeight="1">
      <c r="A38">
        <v>45</v>
      </c>
      <c r="B38">
        <v>18</v>
      </c>
      <c r="C38">
        <v>9</v>
      </c>
      <c r="D38">
        <v>9</v>
      </c>
      <c r="E38">
        <v>9</v>
      </c>
      <c r="F38">
        <f t="shared" si="1"/>
        <v>90</v>
      </c>
    </row>
    <row r="39" spans="1:6" ht="47.25" customHeight="1">
      <c r="A39">
        <v>39</v>
      </c>
      <c r="B39">
        <v>8</v>
      </c>
      <c r="C39">
        <v>6</v>
      </c>
      <c r="D39">
        <v>7</v>
      </c>
      <c r="E39">
        <v>8</v>
      </c>
      <c r="F39">
        <f t="shared" si="1"/>
        <v>68</v>
      </c>
    </row>
    <row r="40" spans="1:6" ht="47.25" customHeight="1">
      <c r="A40">
        <v>34</v>
      </c>
      <c r="B40">
        <v>13</v>
      </c>
      <c r="C40">
        <v>6</v>
      </c>
      <c r="D40">
        <v>6</v>
      </c>
      <c r="E40">
        <v>6</v>
      </c>
      <c r="F40">
        <f t="shared" si="1"/>
        <v>65</v>
      </c>
    </row>
    <row r="41" spans="1:6" ht="47.25" customHeight="1">
      <c r="A41">
        <v>49</v>
      </c>
      <c r="B41">
        <v>17</v>
      </c>
      <c r="C41">
        <v>9</v>
      </c>
      <c r="D41">
        <v>9</v>
      </c>
      <c r="E41">
        <v>9</v>
      </c>
      <c r="F41">
        <f t="shared" si="1"/>
        <v>93</v>
      </c>
    </row>
    <row r="42" spans="1:6" ht="47.25" customHeight="1">
      <c r="A42">
        <v>49</v>
      </c>
      <c r="B42">
        <v>20</v>
      </c>
      <c r="C42">
        <v>10</v>
      </c>
      <c r="D42">
        <v>10</v>
      </c>
      <c r="E42">
        <v>10</v>
      </c>
      <c r="F42">
        <f t="shared" si="1"/>
        <v>99</v>
      </c>
    </row>
    <row r="43" spans="1:6" ht="47.25" customHeight="1">
      <c r="A43">
        <v>47</v>
      </c>
      <c r="B43">
        <v>19</v>
      </c>
      <c r="C43">
        <v>10</v>
      </c>
      <c r="D43">
        <v>10</v>
      </c>
      <c r="E43">
        <v>10</v>
      </c>
      <c r="F43">
        <f t="shared" si="1"/>
        <v>96</v>
      </c>
    </row>
    <row r="44" spans="1:6" ht="47.25" customHeight="1">
      <c r="A44">
        <v>48</v>
      </c>
      <c r="B44">
        <v>18</v>
      </c>
      <c r="C44">
        <v>9</v>
      </c>
      <c r="D44">
        <v>9</v>
      </c>
      <c r="E44">
        <v>8</v>
      </c>
      <c r="F44">
        <f t="shared" si="1"/>
        <v>92</v>
      </c>
    </row>
    <row r="45" spans="1:6" ht="47.25" customHeight="1">
      <c r="A45">
        <v>45</v>
      </c>
      <c r="B45">
        <v>16</v>
      </c>
      <c r="C45">
        <v>8</v>
      </c>
      <c r="D45">
        <v>8</v>
      </c>
      <c r="E45">
        <v>8</v>
      </c>
      <c r="F45">
        <f t="shared" si="1"/>
        <v>85</v>
      </c>
    </row>
    <row r="46" spans="1:6" ht="47.25" customHeight="1">
      <c r="A46">
        <v>45</v>
      </c>
      <c r="B46">
        <v>14</v>
      </c>
      <c r="C46">
        <v>7</v>
      </c>
      <c r="D46">
        <v>7</v>
      </c>
      <c r="E46">
        <v>9</v>
      </c>
      <c r="F46">
        <f t="shared" si="1"/>
        <v>82</v>
      </c>
    </row>
    <row r="47" spans="1:6" ht="47.25" customHeight="1">
      <c r="A47">
        <v>47</v>
      </c>
      <c r="B47">
        <v>17</v>
      </c>
      <c r="C47">
        <v>8</v>
      </c>
      <c r="D47">
        <v>8</v>
      </c>
      <c r="E47">
        <v>9</v>
      </c>
      <c r="F47">
        <f t="shared" si="1"/>
        <v>89</v>
      </c>
    </row>
    <row r="48" spans="1:6" ht="47.25" customHeight="1">
      <c r="A48">
        <v>45</v>
      </c>
      <c r="B48">
        <v>18</v>
      </c>
      <c r="C48">
        <v>9</v>
      </c>
      <c r="D48">
        <v>9</v>
      </c>
      <c r="E48">
        <v>9</v>
      </c>
      <c r="F48">
        <f t="shared" si="1"/>
        <v>90</v>
      </c>
    </row>
    <row r="49" spans="1:6" ht="47.25" customHeight="1">
      <c r="A49">
        <v>40</v>
      </c>
      <c r="B49">
        <v>15</v>
      </c>
      <c r="C49">
        <v>7</v>
      </c>
      <c r="D49">
        <v>8</v>
      </c>
      <c r="E49">
        <v>8</v>
      </c>
      <c r="F49">
        <f t="shared" si="1"/>
        <v>78</v>
      </c>
    </row>
    <row r="50" spans="1:6" ht="47.25" customHeight="1">
      <c r="A50">
        <v>35</v>
      </c>
      <c r="B50">
        <v>14</v>
      </c>
      <c r="C50">
        <v>7</v>
      </c>
      <c r="D50">
        <v>7</v>
      </c>
      <c r="E50">
        <v>7</v>
      </c>
      <c r="F50">
        <f t="shared" si="1"/>
        <v>70</v>
      </c>
    </row>
    <row r="51" spans="1:6" ht="47.25" customHeight="1">
      <c r="A51">
        <v>46</v>
      </c>
      <c r="B51">
        <v>15</v>
      </c>
      <c r="C51">
        <v>7</v>
      </c>
      <c r="D51">
        <v>7</v>
      </c>
      <c r="E51">
        <v>9</v>
      </c>
      <c r="F51">
        <f t="shared" si="1"/>
        <v>84</v>
      </c>
    </row>
    <row r="52" spans="1:6" ht="47.25" customHeight="1">
      <c r="A52">
        <v>49</v>
      </c>
      <c r="B52">
        <v>18</v>
      </c>
      <c r="C52">
        <v>9</v>
      </c>
      <c r="D52">
        <v>8</v>
      </c>
      <c r="E52">
        <v>9</v>
      </c>
      <c r="F52">
        <f t="shared" si="1"/>
        <v>93</v>
      </c>
    </row>
    <row r="53" spans="1:6" ht="47.25" customHeight="1">
      <c r="A53">
        <v>46</v>
      </c>
      <c r="B53">
        <v>18</v>
      </c>
      <c r="C53">
        <v>9</v>
      </c>
      <c r="D53">
        <v>9</v>
      </c>
      <c r="E53">
        <v>9</v>
      </c>
      <c r="F53">
        <f t="shared" si="1"/>
        <v>91</v>
      </c>
    </row>
    <row r="54" spans="1:6" ht="47.25" customHeight="1">
      <c r="A54">
        <v>42</v>
      </c>
      <c r="B54">
        <v>15</v>
      </c>
      <c r="C54">
        <v>7</v>
      </c>
      <c r="D54">
        <v>8</v>
      </c>
      <c r="E54">
        <v>8</v>
      </c>
      <c r="F54">
        <f t="shared" si="1"/>
        <v>80</v>
      </c>
    </row>
    <row r="55" spans="1:6" ht="47.25" customHeight="1">
      <c r="A55">
        <v>40</v>
      </c>
      <c r="B55">
        <v>16</v>
      </c>
      <c r="C55">
        <v>8</v>
      </c>
      <c r="D55">
        <v>8</v>
      </c>
      <c r="E55">
        <v>8</v>
      </c>
      <c r="F55">
        <f t="shared" si="1"/>
        <v>80</v>
      </c>
    </row>
    <row r="56" spans="1:6" ht="47.25" customHeight="1">
      <c r="A56">
        <v>46</v>
      </c>
      <c r="B56">
        <v>16</v>
      </c>
      <c r="C56">
        <v>8</v>
      </c>
      <c r="D56">
        <v>7</v>
      </c>
      <c r="E56">
        <v>9</v>
      </c>
      <c r="F56">
        <f t="shared" si="1"/>
        <v>86</v>
      </c>
    </row>
    <row r="57" spans="1:6" ht="47.25" customHeight="1">
      <c r="A57">
        <v>49</v>
      </c>
      <c r="B57">
        <v>18</v>
      </c>
      <c r="C57">
        <v>9</v>
      </c>
      <c r="D57">
        <v>9</v>
      </c>
      <c r="E57">
        <v>10</v>
      </c>
      <c r="F57">
        <f t="shared" si="1"/>
        <v>95</v>
      </c>
    </row>
    <row r="58" spans="1:6" ht="47.25" customHeight="1">
      <c r="A58">
        <v>47</v>
      </c>
      <c r="B58">
        <v>18</v>
      </c>
      <c r="C58">
        <v>9</v>
      </c>
      <c r="D58">
        <v>9</v>
      </c>
      <c r="E58">
        <v>9</v>
      </c>
      <c r="F58">
        <f t="shared" si="1"/>
        <v>92</v>
      </c>
    </row>
    <row r="59" spans="1:6" ht="47.25" customHeight="1">
      <c r="A59">
        <v>44</v>
      </c>
      <c r="B59">
        <v>16</v>
      </c>
      <c r="C59">
        <v>8</v>
      </c>
      <c r="D59">
        <v>8</v>
      </c>
      <c r="E59">
        <v>8</v>
      </c>
      <c r="F59">
        <f t="shared" si="1"/>
        <v>84</v>
      </c>
    </row>
    <row r="60" spans="1:6" ht="47.25" customHeight="1">
      <c r="A60">
        <v>43</v>
      </c>
      <c r="B60">
        <v>17</v>
      </c>
      <c r="C60">
        <v>9</v>
      </c>
      <c r="D60">
        <v>8</v>
      </c>
      <c r="E60">
        <v>8</v>
      </c>
      <c r="F60">
        <f t="shared" si="1"/>
        <v>85</v>
      </c>
    </row>
    <row r="61" spans="1:6" ht="47.25" customHeight="1">
      <c r="A61">
        <v>46</v>
      </c>
      <c r="B61">
        <v>14</v>
      </c>
      <c r="C61">
        <v>7</v>
      </c>
      <c r="D61">
        <v>7</v>
      </c>
      <c r="E61">
        <v>9</v>
      </c>
      <c r="F61">
        <f t="shared" si="1"/>
        <v>83</v>
      </c>
    </row>
    <row r="62" spans="1:6" ht="47.25" customHeight="1">
      <c r="A62">
        <v>47</v>
      </c>
      <c r="B62">
        <v>16</v>
      </c>
      <c r="C62">
        <v>8</v>
      </c>
      <c r="D62">
        <v>8</v>
      </c>
      <c r="E62">
        <v>8</v>
      </c>
      <c r="F62">
        <f t="shared" si="1"/>
        <v>87</v>
      </c>
    </row>
    <row r="63" spans="1:6" ht="47.25" customHeight="1">
      <c r="A63">
        <v>47</v>
      </c>
      <c r="B63">
        <v>19</v>
      </c>
      <c r="C63">
        <v>9</v>
      </c>
      <c r="D63">
        <v>9</v>
      </c>
      <c r="E63">
        <v>10</v>
      </c>
      <c r="F63">
        <f t="shared" si="1"/>
        <v>94</v>
      </c>
    </row>
    <row r="64" spans="1:6" ht="47.25" customHeight="1">
      <c r="A64">
        <v>44</v>
      </c>
      <c r="B64">
        <v>16</v>
      </c>
      <c r="C64">
        <v>7</v>
      </c>
      <c r="D64">
        <v>8</v>
      </c>
      <c r="E64">
        <v>8</v>
      </c>
      <c r="F64">
        <f t="shared" si="1"/>
        <v>83</v>
      </c>
    </row>
    <row r="65" spans="1:6" ht="47.25" customHeight="1">
      <c r="A65">
        <v>39</v>
      </c>
      <c r="B65">
        <v>15</v>
      </c>
      <c r="C65">
        <v>8</v>
      </c>
      <c r="D65">
        <v>8</v>
      </c>
      <c r="E65">
        <v>8</v>
      </c>
      <c r="F65">
        <f t="shared" si="1"/>
        <v>78</v>
      </c>
    </row>
    <row r="66" spans="1:6" ht="47.25" customHeight="1">
      <c r="A66">
        <v>45</v>
      </c>
      <c r="B66">
        <v>15</v>
      </c>
      <c r="C66">
        <v>8</v>
      </c>
      <c r="D66">
        <v>7</v>
      </c>
      <c r="E66">
        <v>9</v>
      </c>
      <c r="F66">
        <f t="shared" si="1"/>
        <v>84</v>
      </c>
    </row>
    <row r="67" spans="1:6" ht="47.25" customHeight="1">
      <c r="A67">
        <v>48</v>
      </c>
      <c r="B67">
        <v>17</v>
      </c>
      <c r="C67">
        <v>8</v>
      </c>
      <c r="D67">
        <v>8</v>
      </c>
      <c r="E67">
        <v>9</v>
      </c>
      <c r="F67">
        <f t="shared" si="1"/>
        <v>90</v>
      </c>
    </row>
    <row r="68" spans="1:6" ht="47.25" customHeight="1">
      <c r="A68">
        <v>45</v>
      </c>
      <c r="B68">
        <v>18</v>
      </c>
      <c r="C68">
        <v>9</v>
      </c>
      <c r="D68">
        <v>9</v>
      </c>
      <c r="E68">
        <v>9</v>
      </c>
      <c r="F68">
        <f t="shared" si="1"/>
        <v>90</v>
      </c>
    </row>
    <row r="69" spans="1:6" ht="47.25" customHeight="1">
      <c r="A69">
        <v>40</v>
      </c>
      <c r="B69">
        <v>15</v>
      </c>
      <c r="C69">
        <v>8</v>
      </c>
      <c r="D69">
        <v>8</v>
      </c>
      <c r="E69">
        <v>8</v>
      </c>
      <c r="F69">
        <f t="shared" si="1"/>
        <v>79</v>
      </c>
    </row>
    <row r="70" spans="1:6" ht="47.25" customHeight="1">
      <c r="A70">
        <v>43</v>
      </c>
      <c r="B70">
        <v>15</v>
      </c>
      <c r="C70">
        <v>8</v>
      </c>
      <c r="D70">
        <v>8</v>
      </c>
      <c r="E70">
        <v>8</v>
      </c>
      <c r="F70">
        <f t="shared" si="1"/>
        <v>82</v>
      </c>
    </row>
    <row r="71" spans="1:6" ht="47.25" customHeight="1">
      <c r="A71">
        <v>46</v>
      </c>
      <c r="B71">
        <v>14</v>
      </c>
      <c r="C71">
        <v>7</v>
      </c>
      <c r="D71">
        <v>7</v>
      </c>
      <c r="E71">
        <v>9</v>
      </c>
      <c r="F71">
        <f t="shared" si="1"/>
        <v>83</v>
      </c>
    </row>
    <row r="72" spans="1:6" ht="47.25" customHeight="1">
      <c r="A72">
        <v>47</v>
      </c>
      <c r="B72">
        <v>18</v>
      </c>
      <c r="C72">
        <v>8</v>
      </c>
      <c r="D72">
        <v>8</v>
      </c>
      <c r="E72">
        <v>8</v>
      </c>
      <c r="F72">
        <f t="shared" si="1"/>
        <v>89</v>
      </c>
    </row>
    <row r="73" spans="1:6" ht="47.25" customHeight="1">
      <c r="A73">
        <v>45</v>
      </c>
      <c r="B73">
        <v>18</v>
      </c>
      <c r="C73">
        <v>9</v>
      </c>
      <c r="D73">
        <v>9</v>
      </c>
      <c r="E73">
        <v>9</v>
      </c>
      <c r="F73">
        <f t="shared" si="1"/>
        <v>90</v>
      </c>
    </row>
    <row r="74" spans="1:6" ht="47.25" customHeight="1">
      <c r="A74">
        <v>42</v>
      </c>
      <c r="B74">
        <v>17</v>
      </c>
      <c r="C74">
        <v>8</v>
      </c>
      <c r="D74">
        <v>8</v>
      </c>
      <c r="E74">
        <v>7</v>
      </c>
      <c r="F74">
        <f t="shared" si="1"/>
        <v>82</v>
      </c>
    </row>
    <row r="75" spans="1:6" ht="47.25" customHeight="1">
      <c r="A75">
        <v>40</v>
      </c>
      <c r="B75">
        <v>14</v>
      </c>
      <c r="C75">
        <v>7</v>
      </c>
      <c r="D75">
        <v>8</v>
      </c>
      <c r="E75">
        <v>7</v>
      </c>
      <c r="F75">
        <f t="shared" si="1"/>
        <v>76</v>
      </c>
    </row>
    <row r="76" spans="1:6" ht="47.25" customHeight="1">
      <c r="A76">
        <v>44</v>
      </c>
      <c r="B76">
        <v>13</v>
      </c>
      <c r="C76">
        <v>7</v>
      </c>
      <c r="D76">
        <v>7</v>
      </c>
      <c r="E76">
        <v>9</v>
      </c>
      <c r="F76">
        <f t="shared" si="1"/>
        <v>80</v>
      </c>
    </row>
    <row r="77" spans="1:6" ht="47.25" customHeight="1">
      <c r="A77">
        <v>45</v>
      </c>
      <c r="B77">
        <v>15</v>
      </c>
      <c r="C77">
        <v>7</v>
      </c>
      <c r="D77">
        <v>7</v>
      </c>
      <c r="E77">
        <v>9</v>
      </c>
      <c r="F77">
        <f t="shared" si="1"/>
        <v>83</v>
      </c>
    </row>
    <row r="78" spans="1:6" ht="47.25" customHeight="1">
      <c r="A78">
        <v>43</v>
      </c>
      <c r="B78">
        <v>17</v>
      </c>
      <c r="C78">
        <v>9</v>
      </c>
      <c r="D78">
        <v>9</v>
      </c>
      <c r="E78">
        <v>9</v>
      </c>
      <c r="F78">
        <f t="shared" si="1"/>
        <v>87</v>
      </c>
    </row>
    <row r="79" spans="1:6" ht="47.25" customHeight="1">
      <c r="A79">
        <v>38</v>
      </c>
      <c r="B79">
        <v>14</v>
      </c>
      <c r="C79">
        <v>7</v>
      </c>
      <c r="D79">
        <v>8</v>
      </c>
      <c r="E79">
        <v>8</v>
      </c>
      <c r="F79">
        <f t="shared" si="1"/>
        <v>75</v>
      </c>
    </row>
    <row r="80" spans="1:6" ht="47.25" customHeight="1">
      <c r="A80">
        <v>39</v>
      </c>
      <c r="B80">
        <v>13</v>
      </c>
      <c r="C80">
        <v>7</v>
      </c>
      <c r="D80">
        <v>8</v>
      </c>
      <c r="E80">
        <v>7</v>
      </c>
      <c r="F80">
        <f t="shared" si="1"/>
        <v>74</v>
      </c>
    </row>
    <row r="81" spans="1:6" ht="47.25" customHeight="1">
      <c r="A81">
        <v>46</v>
      </c>
      <c r="B81">
        <v>16</v>
      </c>
      <c r="C81">
        <v>8</v>
      </c>
      <c r="D81">
        <v>7</v>
      </c>
      <c r="E81">
        <v>9</v>
      </c>
      <c r="F81">
        <f t="shared" si="1"/>
        <v>86</v>
      </c>
    </row>
    <row r="82" spans="1:6" ht="47.25" customHeight="1">
      <c r="A82">
        <v>49</v>
      </c>
      <c r="B82">
        <v>19</v>
      </c>
      <c r="C82">
        <v>9</v>
      </c>
      <c r="D82">
        <v>9</v>
      </c>
      <c r="E82">
        <v>9</v>
      </c>
      <c r="F82">
        <f t="shared" si="1"/>
        <v>95</v>
      </c>
    </row>
    <row r="83" spans="1:6" ht="47.25" customHeight="1">
      <c r="A83">
        <v>47</v>
      </c>
      <c r="B83">
        <v>19</v>
      </c>
      <c r="C83">
        <v>10</v>
      </c>
      <c r="D83">
        <v>9</v>
      </c>
      <c r="E83">
        <v>10</v>
      </c>
      <c r="F83">
        <f t="shared" si="1"/>
        <v>95</v>
      </c>
    </row>
    <row r="84" spans="1:6" ht="47.25" customHeight="1">
      <c r="A84">
        <v>38</v>
      </c>
      <c r="B84">
        <v>14</v>
      </c>
      <c r="C84">
        <v>8</v>
      </c>
      <c r="D84">
        <v>7</v>
      </c>
      <c r="E84">
        <v>8</v>
      </c>
      <c r="F84">
        <f t="shared" si="1"/>
        <v>75</v>
      </c>
    </row>
    <row r="85" spans="1:6" ht="47.25" customHeight="1">
      <c r="A85">
        <v>44</v>
      </c>
      <c r="B85">
        <v>16</v>
      </c>
      <c r="C85">
        <v>8</v>
      </c>
      <c r="D85">
        <v>8</v>
      </c>
      <c r="E85">
        <v>8</v>
      </c>
      <c r="F85">
        <f t="shared" si="1"/>
        <v>84</v>
      </c>
    </row>
    <row r="86" spans="1:6" ht="47.25" customHeight="1">
      <c r="A86">
        <v>44</v>
      </c>
      <c r="B86">
        <v>15</v>
      </c>
      <c r="C86">
        <v>8</v>
      </c>
      <c r="D86">
        <v>8</v>
      </c>
      <c r="E86">
        <v>9</v>
      </c>
      <c r="F86">
        <f aca="true" t="shared" si="2" ref="F86:F149">SUM(A86:E86)</f>
        <v>84</v>
      </c>
    </row>
    <row r="87" spans="1:6" ht="47.25" customHeight="1">
      <c r="A87">
        <v>46</v>
      </c>
      <c r="B87">
        <v>17</v>
      </c>
      <c r="C87">
        <v>8</v>
      </c>
      <c r="D87">
        <v>9</v>
      </c>
      <c r="E87">
        <v>8</v>
      </c>
      <c r="F87">
        <f t="shared" si="2"/>
        <v>88</v>
      </c>
    </row>
    <row r="88" spans="1:6" ht="47.25" customHeight="1">
      <c r="A88">
        <v>45</v>
      </c>
      <c r="B88">
        <v>18</v>
      </c>
      <c r="C88">
        <v>9</v>
      </c>
      <c r="D88">
        <v>9</v>
      </c>
      <c r="E88">
        <v>8</v>
      </c>
      <c r="F88">
        <f t="shared" si="2"/>
        <v>89</v>
      </c>
    </row>
    <row r="89" spans="1:6" ht="47.25" customHeight="1">
      <c r="A89">
        <v>41</v>
      </c>
      <c r="B89">
        <v>15</v>
      </c>
      <c r="C89">
        <v>8</v>
      </c>
      <c r="D89">
        <v>8</v>
      </c>
      <c r="E89">
        <v>8</v>
      </c>
      <c r="F89">
        <f t="shared" si="2"/>
        <v>80</v>
      </c>
    </row>
    <row r="90" spans="1:6" ht="47.25" customHeight="1">
      <c r="A90">
        <v>44</v>
      </c>
      <c r="B90">
        <v>16</v>
      </c>
      <c r="C90">
        <v>8</v>
      </c>
      <c r="D90">
        <v>8</v>
      </c>
      <c r="E90">
        <v>8</v>
      </c>
      <c r="F90">
        <f t="shared" si="2"/>
        <v>84</v>
      </c>
    </row>
    <row r="91" spans="1:6" ht="47.25" customHeight="1">
      <c r="A91">
        <v>46</v>
      </c>
      <c r="B91">
        <v>15</v>
      </c>
      <c r="C91">
        <v>8</v>
      </c>
      <c r="D91">
        <v>8</v>
      </c>
      <c r="E91">
        <v>9</v>
      </c>
      <c r="F91">
        <f t="shared" si="2"/>
        <v>86</v>
      </c>
    </row>
    <row r="92" spans="1:6" ht="47.25" customHeight="1">
      <c r="A92">
        <v>47</v>
      </c>
      <c r="B92">
        <v>18</v>
      </c>
      <c r="C92">
        <v>9</v>
      </c>
      <c r="D92">
        <v>8</v>
      </c>
      <c r="E92">
        <v>9</v>
      </c>
      <c r="F92">
        <f t="shared" si="2"/>
        <v>91</v>
      </c>
    </row>
    <row r="93" spans="1:6" ht="47.25" customHeight="1">
      <c r="A93">
        <v>46</v>
      </c>
      <c r="B93">
        <v>19</v>
      </c>
      <c r="C93">
        <v>10</v>
      </c>
      <c r="D93">
        <v>10</v>
      </c>
      <c r="E93">
        <v>10</v>
      </c>
      <c r="F93">
        <f t="shared" si="2"/>
        <v>95</v>
      </c>
    </row>
    <row r="94" spans="1:6" ht="47.25" customHeight="1">
      <c r="A94">
        <v>43</v>
      </c>
      <c r="B94">
        <v>16</v>
      </c>
      <c r="C94">
        <v>8</v>
      </c>
      <c r="D94">
        <v>8</v>
      </c>
      <c r="E94">
        <v>8</v>
      </c>
      <c r="F94">
        <f t="shared" si="2"/>
        <v>83</v>
      </c>
    </row>
    <row r="95" spans="1:6" ht="47.25" customHeight="1">
      <c r="A95">
        <v>43</v>
      </c>
      <c r="B95">
        <v>15</v>
      </c>
      <c r="C95">
        <v>7</v>
      </c>
      <c r="D95">
        <v>7</v>
      </c>
      <c r="E95">
        <v>8</v>
      </c>
      <c r="F95">
        <f t="shared" si="2"/>
        <v>80</v>
      </c>
    </row>
    <row r="96" spans="1:6" ht="47.25" customHeight="1">
      <c r="A96">
        <v>47</v>
      </c>
      <c r="B96">
        <v>15</v>
      </c>
      <c r="C96">
        <v>9</v>
      </c>
      <c r="D96">
        <v>8</v>
      </c>
      <c r="E96">
        <v>9</v>
      </c>
      <c r="F96">
        <f t="shared" si="2"/>
        <v>88</v>
      </c>
    </row>
    <row r="97" spans="1:6" ht="47.25" customHeight="1">
      <c r="A97">
        <v>48</v>
      </c>
      <c r="B97">
        <v>19</v>
      </c>
      <c r="C97">
        <v>10</v>
      </c>
      <c r="D97">
        <v>9</v>
      </c>
      <c r="E97">
        <v>10</v>
      </c>
      <c r="F97">
        <f t="shared" si="2"/>
        <v>96</v>
      </c>
    </row>
    <row r="98" spans="1:6" ht="47.25" customHeight="1">
      <c r="A98">
        <v>47</v>
      </c>
      <c r="B98">
        <v>19</v>
      </c>
      <c r="C98">
        <v>10</v>
      </c>
      <c r="D98">
        <v>10</v>
      </c>
      <c r="E98">
        <v>10</v>
      </c>
      <c r="F98">
        <f t="shared" si="2"/>
        <v>96</v>
      </c>
    </row>
    <row r="99" spans="1:6" ht="47.25" customHeight="1">
      <c r="A99">
        <v>44</v>
      </c>
      <c r="B99">
        <v>16</v>
      </c>
      <c r="C99">
        <v>8</v>
      </c>
      <c r="D99">
        <v>8</v>
      </c>
      <c r="E99">
        <v>9</v>
      </c>
      <c r="F99">
        <f t="shared" si="2"/>
        <v>85</v>
      </c>
    </row>
    <row r="100" spans="1:6" ht="47.25" customHeight="1">
      <c r="A100">
        <v>45</v>
      </c>
      <c r="B100">
        <v>15</v>
      </c>
      <c r="C100">
        <v>7</v>
      </c>
      <c r="D100">
        <v>7</v>
      </c>
      <c r="E100">
        <v>8</v>
      </c>
      <c r="F100">
        <f t="shared" si="2"/>
        <v>82</v>
      </c>
    </row>
    <row r="101" spans="1:6" ht="47.25" customHeight="1">
      <c r="A101">
        <v>45</v>
      </c>
      <c r="B101">
        <v>15</v>
      </c>
      <c r="C101">
        <v>8</v>
      </c>
      <c r="D101">
        <v>9</v>
      </c>
      <c r="E101">
        <v>8</v>
      </c>
      <c r="F101">
        <f t="shared" si="2"/>
        <v>85</v>
      </c>
    </row>
    <row r="102" spans="1:6" ht="47.25" customHeight="1">
      <c r="A102">
        <v>49</v>
      </c>
      <c r="B102">
        <v>19</v>
      </c>
      <c r="C102">
        <v>10</v>
      </c>
      <c r="D102">
        <v>9</v>
      </c>
      <c r="E102">
        <v>10</v>
      </c>
      <c r="F102">
        <f t="shared" si="2"/>
        <v>97</v>
      </c>
    </row>
    <row r="103" spans="1:6" ht="47.25" customHeight="1">
      <c r="A103">
        <v>46</v>
      </c>
      <c r="B103">
        <v>18</v>
      </c>
      <c r="C103">
        <v>9</v>
      </c>
      <c r="D103">
        <v>10</v>
      </c>
      <c r="E103">
        <v>9</v>
      </c>
      <c r="F103">
        <f t="shared" si="2"/>
        <v>92</v>
      </c>
    </row>
    <row r="104" spans="1:6" ht="47.25" customHeight="1">
      <c r="A104">
        <v>45</v>
      </c>
      <c r="B104">
        <v>17</v>
      </c>
      <c r="C104">
        <v>8</v>
      </c>
      <c r="D104">
        <v>8</v>
      </c>
      <c r="E104">
        <v>8</v>
      </c>
      <c r="F104">
        <f t="shared" si="2"/>
        <v>86</v>
      </c>
    </row>
    <row r="105" spans="1:6" ht="47.25" customHeight="1">
      <c r="A105">
        <v>44</v>
      </c>
      <c r="B105">
        <v>16</v>
      </c>
      <c r="C105">
        <v>8</v>
      </c>
      <c r="D105">
        <v>8</v>
      </c>
      <c r="E105">
        <v>8</v>
      </c>
      <c r="F105">
        <f t="shared" si="2"/>
        <v>84</v>
      </c>
    </row>
    <row r="106" spans="1:6" ht="47.25" customHeight="1">
      <c r="A106">
        <v>46</v>
      </c>
      <c r="B106">
        <v>17</v>
      </c>
      <c r="C106">
        <v>9</v>
      </c>
      <c r="D106">
        <v>8</v>
      </c>
      <c r="E106">
        <v>9</v>
      </c>
      <c r="F106">
        <f t="shared" si="2"/>
        <v>89</v>
      </c>
    </row>
    <row r="107" spans="1:6" ht="47.25" customHeight="1">
      <c r="A107">
        <v>48</v>
      </c>
      <c r="B107">
        <v>18</v>
      </c>
      <c r="C107">
        <v>10</v>
      </c>
      <c r="D107">
        <v>9</v>
      </c>
      <c r="E107">
        <v>9</v>
      </c>
      <c r="F107">
        <f t="shared" si="2"/>
        <v>94</v>
      </c>
    </row>
    <row r="108" spans="1:6" ht="47.25" customHeight="1">
      <c r="A108">
        <v>47</v>
      </c>
      <c r="B108">
        <v>19</v>
      </c>
      <c r="C108">
        <v>10</v>
      </c>
      <c r="D108">
        <v>10</v>
      </c>
      <c r="E108">
        <v>10</v>
      </c>
      <c r="F108">
        <f t="shared" si="2"/>
        <v>96</v>
      </c>
    </row>
    <row r="109" spans="1:6" ht="47.25" customHeight="1">
      <c r="A109">
        <v>48</v>
      </c>
      <c r="B109">
        <v>18</v>
      </c>
      <c r="C109">
        <v>9</v>
      </c>
      <c r="D109">
        <v>8</v>
      </c>
      <c r="E109">
        <v>9</v>
      </c>
      <c r="F109">
        <f t="shared" si="2"/>
        <v>92</v>
      </c>
    </row>
    <row r="110" spans="1:6" ht="47.25" customHeight="1">
      <c r="A110">
        <v>43</v>
      </c>
      <c r="B110">
        <v>15</v>
      </c>
      <c r="C110">
        <v>8</v>
      </c>
      <c r="D110">
        <v>8</v>
      </c>
      <c r="E110">
        <v>8</v>
      </c>
      <c r="F110">
        <f t="shared" si="2"/>
        <v>82</v>
      </c>
    </row>
    <row r="111" ht="47.25" customHeight="1">
      <c r="F111">
        <f t="shared" si="2"/>
        <v>0</v>
      </c>
    </row>
    <row r="112" ht="47.25" customHeight="1">
      <c r="F112">
        <f t="shared" si="2"/>
        <v>0</v>
      </c>
    </row>
    <row r="113" ht="47.25" customHeight="1">
      <c r="F113">
        <f t="shared" si="2"/>
        <v>0</v>
      </c>
    </row>
    <row r="114" ht="47.25" customHeight="1">
      <c r="F114">
        <f t="shared" si="2"/>
        <v>0</v>
      </c>
    </row>
    <row r="115" ht="47.25" customHeight="1">
      <c r="F115">
        <f t="shared" si="2"/>
        <v>0</v>
      </c>
    </row>
    <row r="116" ht="47.25" customHeight="1">
      <c r="F116">
        <f t="shared" si="2"/>
        <v>0</v>
      </c>
    </row>
    <row r="117" ht="47.25" customHeight="1">
      <c r="F117">
        <f t="shared" si="2"/>
        <v>0</v>
      </c>
    </row>
    <row r="118" ht="47.25" customHeight="1">
      <c r="F118">
        <f t="shared" si="2"/>
        <v>0</v>
      </c>
    </row>
    <row r="119" ht="47.25" customHeight="1">
      <c r="F119">
        <f t="shared" si="2"/>
        <v>0</v>
      </c>
    </row>
    <row r="120" ht="47.25" customHeight="1">
      <c r="F120">
        <f t="shared" si="2"/>
        <v>0</v>
      </c>
    </row>
    <row r="121" ht="47.25" customHeight="1">
      <c r="F121">
        <f t="shared" si="2"/>
        <v>0</v>
      </c>
    </row>
    <row r="122" ht="47.25" customHeight="1">
      <c r="F122">
        <f t="shared" si="2"/>
        <v>0</v>
      </c>
    </row>
    <row r="123" ht="47.25" customHeight="1">
      <c r="F123">
        <f t="shared" si="2"/>
        <v>0</v>
      </c>
    </row>
    <row r="124" ht="47.25" customHeight="1">
      <c r="F124">
        <f t="shared" si="2"/>
        <v>0</v>
      </c>
    </row>
    <row r="125" ht="47.25" customHeight="1">
      <c r="F125">
        <f t="shared" si="2"/>
        <v>0</v>
      </c>
    </row>
    <row r="126" ht="47.25" customHeight="1">
      <c r="F126">
        <f t="shared" si="2"/>
        <v>0</v>
      </c>
    </row>
    <row r="127" ht="47.25" customHeight="1">
      <c r="F127">
        <f t="shared" si="2"/>
        <v>0</v>
      </c>
    </row>
    <row r="128" ht="47.25" customHeight="1">
      <c r="F128">
        <f t="shared" si="2"/>
        <v>0</v>
      </c>
    </row>
    <row r="129" ht="47.25" customHeight="1">
      <c r="F129">
        <f t="shared" si="2"/>
        <v>0</v>
      </c>
    </row>
    <row r="130" ht="47.25" customHeight="1">
      <c r="F130">
        <f t="shared" si="2"/>
        <v>0</v>
      </c>
    </row>
    <row r="131" ht="47.25" customHeight="1">
      <c r="F131">
        <f t="shared" si="2"/>
        <v>0</v>
      </c>
    </row>
    <row r="132" ht="47.25" customHeight="1">
      <c r="F132">
        <f t="shared" si="2"/>
        <v>0</v>
      </c>
    </row>
    <row r="133" ht="47.25" customHeight="1">
      <c r="F133">
        <f t="shared" si="2"/>
        <v>0</v>
      </c>
    </row>
    <row r="134" ht="47.25" customHeight="1">
      <c r="F134">
        <f t="shared" si="2"/>
        <v>0</v>
      </c>
    </row>
    <row r="135" ht="47.25" customHeight="1">
      <c r="F135">
        <f t="shared" si="2"/>
        <v>0</v>
      </c>
    </row>
    <row r="136" ht="47.25" customHeight="1">
      <c r="F136">
        <f t="shared" si="2"/>
        <v>0</v>
      </c>
    </row>
    <row r="137" ht="47.25" customHeight="1">
      <c r="F137">
        <f t="shared" si="2"/>
        <v>0</v>
      </c>
    </row>
    <row r="138" ht="47.25" customHeight="1">
      <c r="F138">
        <f t="shared" si="2"/>
        <v>0</v>
      </c>
    </row>
    <row r="139" ht="47.25" customHeight="1">
      <c r="F139">
        <f t="shared" si="2"/>
        <v>0</v>
      </c>
    </row>
    <row r="140" ht="47.25" customHeight="1">
      <c r="F140">
        <f t="shared" si="2"/>
        <v>0</v>
      </c>
    </row>
    <row r="141" ht="47.25" customHeight="1">
      <c r="F141">
        <f t="shared" si="2"/>
        <v>0</v>
      </c>
    </row>
    <row r="142" ht="47.25" customHeight="1">
      <c r="F142">
        <f t="shared" si="2"/>
        <v>0</v>
      </c>
    </row>
    <row r="143" ht="47.25" customHeight="1">
      <c r="F143">
        <f t="shared" si="2"/>
        <v>0</v>
      </c>
    </row>
    <row r="144" ht="47.25" customHeight="1">
      <c r="F144">
        <f t="shared" si="2"/>
        <v>0</v>
      </c>
    </row>
    <row r="145" ht="47.25" customHeight="1">
      <c r="F145">
        <f t="shared" si="2"/>
        <v>0</v>
      </c>
    </row>
    <row r="146" ht="47.25" customHeight="1">
      <c r="F146">
        <f t="shared" si="2"/>
        <v>0</v>
      </c>
    </row>
    <row r="147" ht="47.25" customHeight="1">
      <c r="F147">
        <f t="shared" si="2"/>
        <v>0</v>
      </c>
    </row>
    <row r="148" ht="47.25" customHeight="1">
      <c r="F148">
        <f t="shared" si="2"/>
        <v>0</v>
      </c>
    </row>
    <row r="149" ht="47.25" customHeight="1">
      <c r="F149">
        <f t="shared" si="2"/>
        <v>0</v>
      </c>
    </row>
    <row r="150" ht="47.25" customHeight="1">
      <c r="F150">
        <f aca="true" t="shared" si="3" ref="F150:F213">SUM(A150:E150)</f>
        <v>0</v>
      </c>
    </row>
    <row r="151" ht="47.25" customHeight="1">
      <c r="F151">
        <f t="shared" si="3"/>
        <v>0</v>
      </c>
    </row>
    <row r="152" ht="47.25" customHeight="1">
      <c r="F152">
        <f t="shared" si="3"/>
        <v>0</v>
      </c>
    </row>
    <row r="153" ht="47.25" customHeight="1">
      <c r="F153">
        <f t="shared" si="3"/>
        <v>0</v>
      </c>
    </row>
    <row r="154" ht="47.25" customHeight="1">
      <c r="F154">
        <f t="shared" si="3"/>
        <v>0</v>
      </c>
    </row>
    <row r="155" ht="47.25" customHeight="1">
      <c r="F155">
        <f t="shared" si="3"/>
        <v>0</v>
      </c>
    </row>
    <row r="156" ht="47.25" customHeight="1">
      <c r="F156">
        <f t="shared" si="3"/>
        <v>0</v>
      </c>
    </row>
    <row r="157" ht="47.25" customHeight="1">
      <c r="F157">
        <f t="shared" si="3"/>
        <v>0</v>
      </c>
    </row>
    <row r="158" ht="47.25" customHeight="1">
      <c r="F158">
        <f t="shared" si="3"/>
        <v>0</v>
      </c>
    </row>
    <row r="159" ht="47.25" customHeight="1">
      <c r="F159">
        <f t="shared" si="3"/>
        <v>0</v>
      </c>
    </row>
    <row r="160" ht="47.25" customHeight="1">
      <c r="F160">
        <f t="shared" si="3"/>
        <v>0</v>
      </c>
    </row>
    <row r="161" ht="47.25" customHeight="1">
      <c r="F161">
        <f t="shared" si="3"/>
        <v>0</v>
      </c>
    </row>
    <row r="162" ht="47.25" customHeight="1">
      <c r="F162">
        <f t="shared" si="3"/>
        <v>0</v>
      </c>
    </row>
    <row r="163" ht="47.25" customHeight="1">
      <c r="F163">
        <f t="shared" si="3"/>
        <v>0</v>
      </c>
    </row>
    <row r="164" ht="47.25" customHeight="1">
      <c r="F164">
        <f t="shared" si="3"/>
        <v>0</v>
      </c>
    </row>
    <row r="165" ht="47.25" customHeight="1">
      <c r="F165">
        <f t="shared" si="3"/>
        <v>0</v>
      </c>
    </row>
    <row r="166" ht="47.25" customHeight="1">
      <c r="F166">
        <f t="shared" si="3"/>
        <v>0</v>
      </c>
    </row>
    <row r="167" ht="47.25" customHeight="1">
      <c r="F167">
        <f t="shared" si="3"/>
        <v>0</v>
      </c>
    </row>
    <row r="168" ht="47.25" customHeight="1">
      <c r="F168">
        <f t="shared" si="3"/>
        <v>0</v>
      </c>
    </row>
    <row r="169" ht="47.25" customHeight="1">
      <c r="F169">
        <f t="shared" si="3"/>
        <v>0</v>
      </c>
    </row>
    <row r="170" ht="47.25" customHeight="1">
      <c r="F170">
        <f t="shared" si="3"/>
        <v>0</v>
      </c>
    </row>
    <row r="171" ht="47.25" customHeight="1">
      <c r="F171">
        <f t="shared" si="3"/>
        <v>0</v>
      </c>
    </row>
    <row r="172" ht="47.25" customHeight="1">
      <c r="F172">
        <f t="shared" si="3"/>
        <v>0</v>
      </c>
    </row>
    <row r="173" ht="47.25" customHeight="1">
      <c r="F173">
        <f t="shared" si="3"/>
        <v>0</v>
      </c>
    </row>
    <row r="174" ht="47.25" customHeight="1">
      <c r="F174">
        <f t="shared" si="3"/>
        <v>0</v>
      </c>
    </row>
    <row r="175" ht="47.25" customHeight="1">
      <c r="F175">
        <f t="shared" si="3"/>
        <v>0</v>
      </c>
    </row>
    <row r="176" ht="47.25" customHeight="1">
      <c r="F176">
        <f t="shared" si="3"/>
        <v>0</v>
      </c>
    </row>
    <row r="177" ht="47.25" customHeight="1">
      <c r="F177">
        <f t="shared" si="3"/>
        <v>0</v>
      </c>
    </row>
    <row r="178" ht="47.25" customHeight="1">
      <c r="F178">
        <f t="shared" si="3"/>
        <v>0</v>
      </c>
    </row>
    <row r="179" ht="47.25" customHeight="1">
      <c r="F179">
        <f t="shared" si="3"/>
        <v>0</v>
      </c>
    </row>
    <row r="180" ht="47.25" customHeight="1">
      <c r="F180">
        <f t="shared" si="3"/>
        <v>0</v>
      </c>
    </row>
    <row r="181" ht="47.25" customHeight="1">
      <c r="F181">
        <f t="shared" si="3"/>
        <v>0</v>
      </c>
    </row>
    <row r="182" ht="47.25" customHeight="1">
      <c r="F182">
        <f t="shared" si="3"/>
        <v>0</v>
      </c>
    </row>
    <row r="183" ht="47.25" customHeight="1">
      <c r="F183">
        <f t="shared" si="3"/>
        <v>0</v>
      </c>
    </row>
    <row r="184" ht="47.25" customHeight="1">
      <c r="F184">
        <f t="shared" si="3"/>
        <v>0</v>
      </c>
    </row>
    <row r="185" ht="47.25" customHeight="1">
      <c r="F185">
        <f t="shared" si="3"/>
        <v>0</v>
      </c>
    </row>
    <row r="186" ht="47.25" customHeight="1">
      <c r="F186">
        <f t="shared" si="3"/>
        <v>0</v>
      </c>
    </row>
    <row r="187" ht="47.25" customHeight="1">
      <c r="F187">
        <f t="shared" si="3"/>
        <v>0</v>
      </c>
    </row>
    <row r="188" ht="47.25" customHeight="1">
      <c r="F188">
        <f t="shared" si="3"/>
        <v>0</v>
      </c>
    </row>
    <row r="189" ht="47.25" customHeight="1">
      <c r="F189">
        <f t="shared" si="3"/>
        <v>0</v>
      </c>
    </row>
    <row r="190" ht="47.25" customHeight="1">
      <c r="F190">
        <f t="shared" si="3"/>
        <v>0</v>
      </c>
    </row>
    <row r="191" ht="47.25" customHeight="1">
      <c r="F191">
        <f t="shared" si="3"/>
        <v>0</v>
      </c>
    </row>
    <row r="192" ht="47.25" customHeight="1">
      <c r="F192">
        <f t="shared" si="3"/>
        <v>0</v>
      </c>
    </row>
    <row r="193" ht="47.25" customHeight="1">
      <c r="F193">
        <f t="shared" si="3"/>
        <v>0</v>
      </c>
    </row>
    <row r="194" ht="47.25" customHeight="1">
      <c r="F194">
        <f t="shared" si="3"/>
        <v>0</v>
      </c>
    </row>
    <row r="195" ht="47.25" customHeight="1">
      <c r="F195">
        <f t="shared" si="3"/>
        <v>0</v>
      </c>
    </row>
    <row r="196" ht="47.25" customHeight="1">
      <c r="F196">
        <f t="shared" si="3"/>
        <v>0</v>
      </c>
    </row>
    <row r="197" ht="47.25" customHeight="1">
      <c r="F197">
        <f t="shared" si="3"/>
        <v>0</v>
      </c>
    </row>
    <row r="198" ht="47.25" customHeight="1">
      <c r="F198">
        <f t="shared" si="3"/>
        <v>0</v>
      </c>
    </row>
    <row r="199" ht="47.25" customHeight="1">
      <c r="F199">
        <f t="shared" si="3"/>
        <v>0</v>
      </c>
    </row>
    <row r="200" ht="47.25" customHeight="1">
      <c r="F200">
        <f t="shared" si="3"/>
        <v>0</v>
      </c>
    </row>
    <row r="201" ht="47.25" customHeight="1">
      <c r="F201">
        <f t="shared" si="3"/>
        <v>0</v>
      </c>
    </row>
    <row r="202" ht="47.25" customHeight="1">
      <c r="F202">
        <f t="shared" si="3"/>
        <v>0</v>
      </c>
    </row>
    <row r="203" ht="47.25" customHeight="1">
      <c r="F203">
        <f t="shared" si="3"/>
        <v>0</v>
      </c>
    </row>
    <row r="204" ht="47.25" customHeight="1">
      <c r="F204">
        <f t="shared" si="3"/>
        <v>0</v>
      </c>
    </row>
    <row r="205" ht="47.25" customHeight="1">
      <c r="F205">
        <f t="shared" si="3"/>
        <v>0</v>
      </c>
    </row>
    <row r="206" ht="47.25" customHeight="1">
      <c r="F206">
        <f t="shared" si="3"/>
        <v>0</v>
      </c>
    </row>
    <row r="207" ht="47.25" customHeight="1">
      <c r="F207">
        <f t="shared" si="3"/>
        <v>0</v>
      </c>
    </row>
    <row r="208" ht="47.25" customHeight="1">
      <c r="F208">
        <f t="shared" si="3"/>
        <v>0</v>
      </c>
    </row>
    <row r="209" ht="47.25" customHeight="1">
      <c r="F209">
        <f t="shared" si="3"/>
        <v>0</v>
      </c>
    </row>
    <row r="210" ht="47.25" customHeight="1">
      <c r="F210">
        <f t="shared" si="3"/>
        <v>0</v>
      </c>
    </row>
    <row r="211" ht="47.25" customHeight="1">
      <c r="F211">
        <f t="shared" si="3"/>
        <v>0</v>
      </c>
    </row>
    <row r="212" ht="47.25" customHeight="1">
      <c r="F212">
        <f t="shared" si="3"/>
        <v>0</v>
      </c>
    </row>
    <row r="213" ht="47.25" customHeight="1">
      <c r="F213">
        <f t="shared" si="3"/>
        <v>0</v>
      </c>
    </row>
    <row r="214" ht="47.25" customHeight="1"/>
    <row r="215" ht="47.25" customHeight="1"/>
    <row r="216" ht="47.25" customHeight="1"/>
    <row r="217" ht="47.25" customHeight="1"/>
    <row r="218" ht="47.25" customHeight="1"/>
    <row r="219" ht="47.25" customHeight="1"/>
    <row r="220" ht="47.25" customHeight="1"/>
    <row r="221" ht="47.25" customHeight="1"/>
    <row r="222" ht="47.25" customHeight="1"/>
    <row r="223" ht="47.25" customHeight="1"/>
    <row r="224" ht="47.25" customHeight="1"/>
    <row r="225" ht="47.25" customHeight="1"/>
    <row r="226" ht="47.25" customHeight="1"/>
    <row r="227" ht="47.25" customHeight="1"/>
    <row r="228" ht="47.25" customHeight="1"/>
    <row r="229" ht="47.25" customHeight="1"/>
    <row r="230" ht="47.25" customHeight="1"/>
    <row r="231" ht="47.25" customHeight="1"/>
    <row r="232" ht="47.25" customHeight="1"/>
    <row r="233" ht="47.25" customHeight="1"/>
    <row r="234" ht="47.25" customHeight="1"/>
    <row r="235" ht="47.25" customHeight="1"/>
    <row r="236" ht="47.25" customHeight="1"/>
    <row r="237" ht="47.25" customHeight="1"/>
    <row r="238" ht="47.25" customHeight="1"/>
    <row r="239" ht="47.25" customHeight="1"/>
    <row r="240" ht="47.25" customHeight="1"/>
    <row r="241" ht="47.25" customHeight="1"/>
    <row r="242" ht="47.25" customHeight="1"/>
    <row r="243" ht="47.25" customHeight="1"/>
    <row r="244" ht="47.25" customHeight="1"/>
    <row r="245" ht="47.25" customHeight="1"/>
    <row r="246" ht="47.25" customHeight="1"/>
    <row r="247" ht="47.25" customHeight="1"/>
    <row r="248" ht="47.25" customHeight="1"/>
    <row r="249" ht="47.25" customHeight="1"/>
    <row r="250" ht="47.25" customHeight="1"/>
    <row r="251" ht="47.25" customHeight="1"/>
    <row r="252" ht="47.25" customHeight="1"/>
    <row r="253" ht="47.25" customHeight="1"/>
    <row r="254" ht="47.25" customHeight="1"/>
    <row r="255" ht="47.25" customHeight="1"/>
    <row r="256" ht="47.25" customHeight="1"/>
    <row r="257" ht="47.25" customHeight="1"/>
    <row r="258" ht="47.25" customHeight="1"/>
    <row r="259" ht="47.25" customHeight="1"/>
    <row r="260" ht="47.25" customHeight="1"/>
    <row r="261" ht="47.25" customHeight="1"/>
    <row r="262" ht="47.25" customHeight="1"/>
    <row r="263" ht="47.25" customHeight="1"/>
    <row r="264" ht="47.25" customHeight="1"/>
    <row r="265" ht="47.25" customHeight="1"/>
    <row r="266" ht="47.25" customHeight="1"/>
    <row r="267" ht="47.25" customHeight="1"/>
    <row r="268" ht="47.25" customHeight="1"/>
    <row r="269" ht="47.25" customHeight="1"/>
    <row r="270" ht="47.25" customHeight="1"/>
    <row r="271" ht="47.25" customHeight="1"/>
    <row r="272" ht="47.25" customHeight="1"/>
    <row r="273" ht="47.25" customHeight="1"/>
    <row r="274" ht="47.25" customHeight="1"/>
    <row r="275" ht="47.25" customHeight="1"/>
    <row r="276" ht="47.25" customHeight="1"/>
    <row r="277" ht="47.25" customHeight="1"/>
    <row r="278" ht="47.25" customHeight="1"/>
    <row r="279" ht="47.25" customHeight="1"/>
    <row r="280" ht="47.25" customHeight="1"/>
    <row r="281" ht="47.25" customHeight="1"/>
    <row r="282" ht="47.25" customHeight="1"/>
    <row r="283" ht="47.25" customHeight="1"/>
    <row r="284" ht="47.25" customHeight="1"/>
    <row r="285" ht="47.25" customHeight="1"/>
    <row r="286" ht="47.25" customHeight="1"/>
    <row r="287" ht="47.25" customHeight="1"/>
    <row r="288" ht="47.25" customHeight="1"/>
    <row r="289" ht="47.25" customHeight="1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1" ySplit="2" topLeftCell="C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3" sqref="H43"/>
    </sheetView>
  </sheetViews>
  <sheetFormatPr defaultColWidth="9.00390625" defaultRowHeight="13.5"/>
  <cols>
    <col min="1" max="1" width="12.625" style="0" customWidth="1"/>
    <col min="2" max="2" width="8.50390625" style="0" hidden="1" customWidth="1"/>
    <col min="3" max="3" width="15.625" style="0" customWidth="1"/>
    <col min="4" max="4" width="15.625" style="0" hidden="1" customWidth="1"/>
    <col min="5" max="6" width="15.625" style="0" customWidth="1"/>
    <col min="7" max="7" width="10.625" style="0" customWidth="1"/>
    <col min="8" max="8" width="14.25390625" style="0" customWidth="1"/>
  </cols>
  <sheetData>
    <row r="1" spans="1:8" ht="45.75" customHeight="1">
      <c r="A1" s="156" t="s">
        <v>240</v>
      </c>
      <c r="B1" s="156"/>
      <c r="C1" s="157"/>
      <c r="D1" s="157"/>
      <c r="E1" s="157"/>
      <c r="F1" s="157"/>
      <c r="G1" s="158"/>
      <c r="H1" s="159"/>
    </row>
    <row r="2" spans="1:8" s="1" customFormat="1" ht="24.75" customHeight="1">
      <c r="A2" s="2" t="s">
        <v>1</v>
      </c>
      <c r="B2" s="3" t="s">
        <v>18</v>
      </c>
      <c r="C2" s="3" t="s">
        <v>19</v>
      </c>
      <c r="D2" s="4" t="s">
        <v>20</v>
      </c>
      <c r="E2" s="4" t="s">
        <v>21</v>
      </c>
      <c r="F2" s="4" t="s">
        <v>22</v>
      </c>
      <c r="G2" s="5" t="s">
        <v>23</v>
      </c>
      <c r="H2" s="6" t="s">
        <v>24</v>
      </c>
    </row>
    <row r="3" spans="1:8" ht="16.5" customHeight="1">
      <c r="A3" s="164" t="s">
        <v>25</v>
      </c>
      <c r="B3" s="7" t="s">
        <v>26</v>
      </c>
      <c r="C3" s="8" t="s">
        <v>27</v>
      </c>
      <c r="D3" s="9">
        <v>77.2</v>
      </c>
      <c r="E3" s="10">
        <f aca="true" t="shared" si="0" ref="E3:E34">D3*0.6</f>
        <v>46.32</v>
      </c>
      <c r="F3" s="11" t="e">
        <f>VLOOKUP(C3,'面试成绩汇总表(填写考生序号)'!$E$4:$M$63,9,FALSE)</f>
        <v>#N/A</v>
      </c>
      <c r="G3" s="12" t="e">
        <f aca="true" t="shared" si="1" ref="G3:G34">IF(F3="","",SUM(E3:F3))</f>
        <v>#N/A</v>
      </c>
      <c r="H3" s="13">
        <f>IF(COUNT(G3),RANK(G3,$G$3:$G$7),"")</f>
      </c>
    </row>
    <row r="4" spans="1:8" ht="16.5" customHeight="1">
      <c r="A4" s="165"/>
      <c r="B4" s="14" t="s">
        <v>28</v>
      </c>
      <c r="C4" s="15" t="s">
        <v>29</v>
      </c>
      <c r="D4" s="16">
        <v>73.5</v>
      </c>
      <c r="E4" s="17">
        <f t="shared" si="0"/>
        <v>44.1</v>
      </c>
      <c r="F4" s="18" t="e">
        <f>VLOOKUP(C4,'面试成绩汇总表(填写考生序号)'!$E$4:$M$63,9,FALSE)</f>
        <v>#N/A</v>
      </c>
      <c r="G4" s="19" t="e">
        <f t="shared" si="1"/>
        <v>#N/A</v>
      </c>
      <c r="H4" s="20">
        <f>IF(COUNT(G4),RANK(G4,$G$3:$G$7),"")</f>
      </c>
    </row>
    <row r="5" spans="1:8" ht="16.5" customHeight="1">
      <c r="A5" s="165"/>
      <c r="B5" s="14" t="s">
        <v>30</v>
      </c>
      <c r="C5" s="15" t="s">
        <v>31</v>
      </c>
      <c r="D5" s="16">
        <v>72.6</v>
      </c>
      <c r="E5" s="17">
        <f t="shared" si="0"/>
        <v>43.559999999999995</v>
      </c>
      <c r="F5" s="18" t="e">
        <f>VLOOKUP(C5,'面试成绩汇总表(填写考生序号)'!$E$4:$M$63,9,FALSE)</f>
        <v>#N/A</v>
      </c>
      <c r="G5" s="19" t="e">
        <f t="shared" si="1"/>
        <v>#N/A</v>
      </c>
      <c r="H5" s="20">
        <f>IF(COUNT(G5),RANK(G5,$G$3:$G$7),"")</f>
      </c>
    </row>
    <row r="6" spans="1:8" ht="16.5" customHeight="1">
      <c r="A6" s="165"/>
      <c r="B6" s="14" t="s">
        <v>32</v>
      </c>
      <c r="C6" s="15" t="s">
        <v>33</v>
      </c>
      <c r="D6" s="16">
        <v>72.2</v>
      </c>
      <c r="E6" s="17">
        <f t="shared" si="0"/>
        <v>43.32</v>
      </c>
      <c r="F6" s="19" t="e">
        <f>VLOOKUP(C6,'面试成绩汇总表(填写考生序号)'!$E$4:$M$63,9,FALSE)</f>
        <v>#N/A</v>
      </c>
      <c r="G6" s="19" t="e">
        <f t="shared" si="1"/>
        <v>#N/A</v>
      </c>
      <c r="H6" s="20">
        <f>IF(COUNT(G6),RANK(G6,$G$3:$G$7),"")</f>
      </c>
    </row>
    <row r="7" spans="1:8" ht="16.5" customHeight="1">
      <c r="A7" s="166"/>
      <c r="B7" s="21" t="s">
        <v>34</v>
      </c>
      <c r="C7" s="22" t="s">
        <v>35</v>
      </c>
      <c r="D7" s="23">
        <v>72.1</v>
      </c>
      <c r="E7" s="24">
        <f t="shared" si="0"/>
        <v>43.26</v>
      </c>
      <c r="F7" s="25" t="e">
        <f>VLOOKUP(C7,'面试成绩汇总表(填写考生序号)'!$E$4:$M$63,9,FALSE)</f>
        <v>#N/A</v>
      </c>
      <c r="G7" s="25" t="e">
        <f t="shared" si="1"/>
        <v>#N/A</v>
      </c>
      <c r="H7" s="26" t="s">
        <v>36</v>
      </c>
    </row>
    <row r="8" spans="1:8" ht="16.5" customHeight="1">
      <c r="A8" s="164" t="s">
        <v>37</v>
      </c>
      <c r="B8" s="27" t="s">
        <v>38</v>
      </c>
      <c r="C8" s="28">
        <v>93101185515</v>
      </c>
      <c r="D8" s="9">
        <v>81.6</v>
      </c>
      <c r="E8" s="10">
        <f t="shared" si="0"/>
        <v>48.959999999999994</v>
      </c>
      <c r="F8" s="29" t="e">
        <f>VLOOKUP(C8,'面试成绩汇总表(填写考生序号)'!$E$4:$M$63,9,FALSE)</f>
        <v>#N/A</v>
      </c>
      <c r="G8" s="29" t="e">
        <f t="shared" si="1"/>
        <v>#N/A</v>
      </c>
      <c r="H8" s="30" t="s">
        <v>194</v>
      </c>
    </row>
    <row r="9" spans="1:8" ht="16.5" customHeight="1">
      <c r="A9" s="165"/>
      <c r="B9" s="31" t="s">
        <v>39</v>
      </c>
      <c r="C9" s="32">
        <v>93101060310</v>
      </c>
      <c r="D9" s="16">
        <v>81</v>
      </c>
      <c r="E9" s="17">
        <f t="shared" si="0"/>
        <v>48.6</v>
      </c>
      <c r="F9" s="19" t="e">
        <f>VLOOKUP(C9,'面试成绩汇总表(填写考生序号)'!$E$4:$M$63,9,FALSE)</f>
        <v>#N/A</v>
      </c>
      <c r="G9" s="19" t="e">
        <f t="shared" si="1"/>
        <v>#N/A</v>
      </c>
      <c r="H9" s="20" t="e">
        <f>#N/A</f>
        <v>#N/A</v>
      </c>
    </row>
    <row r="10" spans="1:8" ht="16.5" customHeight="1">
      <c r="A10" s="167"/>
      <c r="B10" s="31" t="s">
        <v>40</v>
      </c>
      <c r="C10" s="32">
        <v>93101122721</v>
      </c>
      <c r="D10" s="16">
        <v>78.9</v>
      </c>
      <c r="E10" s="17">
        <f t="shared" si="0"/>
        <v>47.34</v>
      </c>
      <c r="F10" s="19" t="e">
        <f>VLOOKUP(C10,'面试成绩汇总表(填写考生序号)'!$E$4:$M$63,9,FALSE)</f>
        <v>#N/A</v>
      </c>
      <c r="G10" s="19" t="e">
        <f t="shared" si="1"/>
        <v>#N/A</v>
      </c>
      <c r="H10" s="20" t="e">
        <f>#N/A</f>
        <v>#N/A</v>
      </c>
    </row>
    <row r="11" spans="1:8" ht="16.5" customHeight="1">
      <c r="A11" s="167"/>
      <c r="B11" s="31" t="s">
        <v>41</v>
      </c>
      <c r="C11" s="32">
        <v>93101174725</v>
      </c>
      <c r="D11" s="16">
        <v>76.7</v>
      </c>
      <c r="E11" s="17">
        <f t="shared" si="0"/>
        <v>46.02</v>
      </c>
      <c r="F11" s="19" t="e">
        <f>VLOOKUP(C11,'面试成绩汇总表(填写考生序号)'!$E$4:$M$63,9,FALSE)</f>
        <v>#N/A</v>
      </c>
      <c r="G11" s="19" t="e">
        <f t="shared" si="1"/>
        <v>#N/A</v>
      </c>
      <c r="H11" s="20" t="e">
        <f>#N/A</f>
        <v>#N/A</v>
      </c>
    </row>
    <row r="12" spans="1:8" ht="16.5" customHeight="1">
      <c r="A12" s="168"/>
      <c r="B12" s="33" t="s">
        <v>42</v>
      </c>
      <c r="C12" s="34">
        <v>93101183204</v>
      </c>
      <c r="D12" s="23">
        <v>76.3</v>
      </c>
      <c r="E12" s="24">
        <f t="shared" si="0"/>
        <v>45.779999999999994</v>
      </c>
      <c r="F12" s="25" t="e">
        <f>VLOOKUP(C12,'面试成绩汇总表(填写考生序号)'!$E$4:$M$63,9,FALSE)</f>
        <v>#N/A</v>
      </c>
      <c r="G12" s="25" t="e">
        <f t="shared" si="1"/>
        <v>#N/A</v>
      </c>
      <c r="H12" s="26" t="e">
        <f>#N/A</f>
        <v>#N/A</v>
      </c>
    </row>
    <row r="13" spans="1:8" ht="16.5" customHeight="1">
      <c r="A13" s="164" t="s">
        <v>43</v>
      </c>
      <c r="B13" s="27" t="s">
        <v>44</v>
      </c>
      <c r="C13" s="28">
        <v>93101280929</v>
      </c>
      <c r="D13" s="9">
        <v>77.7</v>
      </c>
      <c r="E13" s="10">
        <f t="shared" si="0"/>
        <v>46.62</v>
      </c>
      <c r="F13" s="29" t="e">
        <f>VLOOKUP(C13,'面试成绩汇总表(填写考生序号)'!$E$4:$M$63,9,FALSE)</f>
        <v>#N/A</v>
      </c>
      <c r="G13" s="29" t="e">
        <f t="shared" si="1"/>
        <v>#N/A</v>
      </c>
      <c r="H13" s="30" t="e">
        <f>#N/A</f>
        <v>#N/A</v>
      </c>
    </row>
    <row r="14" spans="1:8" ht="16.5" customHeight="1">
      <c r="A14" s="165"/>
      <c r="B14" s="31" t="s">
        <v>45</v>
      </c>
      <c r="C14" s="32">
        <v>93101143822</v>
      </c>
      <c r="D14" s="16">
        <v>70.1</v>
      </c>
      <c r="E14" s="17">
        <f t="shared" si="0"/>
        <v>42.059999999999995</v>
      </c>
      <c r="F14" s="19" t="e">
        <f>VLOOKUP(C14,'面试成绩汇总表(填写考生序号)'!$E$4:$M$63,9,FALSE)</f>
        <v>#N/A</v>
      </c>
      <c r="G14" s="19" t="e">
        <f t="shared" si="1"/>
        <v>#N/A</v>
      </c>
      <c r="H14" s="20" t="e">
        <f>#N/A</f>
        <v>#N/A</v>
      </c>
    </row>
    <row r="15" spans="1:8" ht="16.5" customHeight="1">
      <c r="A15" s="167"/>
      <c r="B15" s="31" t="s">
        <v>46</v>
      </c>
      <c r="C15" s="32">
        <v>93101180929</v>
      </c>
      <c r="D15" s="16">
        <v>67.5</v>
      </c>
      <c r="E15" s="17">
        <f t="shared" si="0"/>
        <v>40.5</v>
      </c>
      <c r="F15" s="19" t="e">
        <f>VLOOKUP(C15,'面试成绩汇总表(填写考生序号)'!$E$4:$M$63,9,FALSE)</f>
        <v>#N/A</v>
      </c>
      <c r="G15" s="19" t="e">
        <f t="shared" si="1"/>
        <v>#N/A</v>
      </c>
      <c r="H15" s="20" t="e">
        <f>#N/A</f>
        <v>#N/A</v>
      </c>
    </row>
    <row r="16" spans="1:8" ht="16.5" customHeight="1">
      <c r="A16" s="167"/>
      <c r="B16" s="31" t="s">
        <v>47</v>
      </c>
      <c r="C16" s="32">
        <v>93101111211</v>
      </c>
      <c r="D16" s="16">
        <v>66.1</v>
      </c>
      <c r="E16" s="17">
        <f t="shared" si="0"/>
        <v>39.66</v>
      </c>
      <c r="F16" s="19" t="e">
        <f>VLOOKUP(C16,'面试成绩汇总表(填写考生序号)'!$E$4:$M$63,9,FALSE)</f>
        <v>#N/A</v>
      </c>
      <c r="G16" s="19" t="e">
        <f t="shared" si="1"/>
        <v>#N/A</v>
      </c>
      <c r="H16" s="20" t="e">
        <f>#N/A</f>
        <v>#N/A</v>
      </c>
    </row>
    <row r="17" spans="1:8" ht="16.5" customHeight="1">
      <c r="A17" s="168"/>
      <c r="B17" s="33" t="s">
        <v>48</v>
      </c>
      <c r="C17" s="34">
        <v>93101173416</v>
      </c>
      <c r="D17" s="23">
        <v>65.6</v>
      </c>
      <c r="E17" s="24">
        <f t="shared" si="0"/>
        <v>39.35999999999999</v>
      </c>
      <c r="F17" s="25" t="e">
        <f>VLOOKUP(C17,'面试成绩汇总表(填写考生序号)'!$E$4:$M$63,9,FALSE)</f>
        <v>#N/A</v>
      </c>
      <c r="G17" s="25" t="e">
        <f t="shared" si="1"/>
        <v>#N/A</v>
      </c>
      <c r="H17" s="26" t="e">
        <f>#N/A</f>
        <v>#N/A</v>
      </c>
    </row>
    <row r="18" spans="1:8" ht="16.5" customHeight="1">
      <c r="A18" s="164" t="s">
        <v>49</v>
      </c>
      <c r="B18" s="7" t="s">
        <v>50</v>
      </c>
      <c r="C18" s="28">
        <v>93101081921</v>
      </c>
      <c r="D18" s="9">
        <v>78.8</v>
      </c>
      <c r="E18" s="10">
        <f t="shared" si="0"/>
        <v>47.279999999999994</v>
      </c>
      <c r="F18" s="29" t="e">
        <f>VLOOKUP(C18,'面试成绩汇总表(填写考生序号)'!$E$4:$M$63,9,FALSE)</f>
        <v>#N/A</v>
      </c>
      <c r="G18" s="29" t="e">
        <f t="shared" si="1"/>
        <v>#N/A</v>
      </c>
      <c r="H18" s="30">
        <f>IF(COUNT(G18),RANK(G18,$G$18:$G$32),"")</f>
      </c>
    </row>
    <row r="19" spans="1:8" ht="16.5" customHeight="1">
      <c r="A19" s="165"/>
      <c r="B19" s="14" t="s">
        <v>51</v>
      </c>
      <c r="C19" s="32">
        <v>93101204020</v>
      </c>
      <c r="D19" s="16">
        <v>77.4</v>
      </c>
      <c r="E19" s="17">
        <f t="shared" si="0"/>
        <v>46.440000000000005</v>
      </c>
      <c r="F19" s="19" t="e">
        <f>VLOOKUP(C19,'面试成绩汇总表(填写考生序号)'!$E$4:$M$63,9,FALSE)</f>
        <v>#N/A</v>
      </c>
      <c r="G19" s="19" t="e">
        <f t="shared" si="1"/>
        <v>#N/A</v>
      </c>
      <c r="H19" s="20" t="s">
        <v>194</v>
      </c>
    </row>
    <row r="20" spans="1:8" ht="16.5" customHeight="1">
      <c r="A20" s="165"/>
      <c r="B20" s="14" t="s">
        <v>52</v>
      </c>
      <c r="C20" s="32">
        <v>93101100811</v>
      </c>
      <c r="D20" s="16">
        <v>76.9</v>
      </c>
      <c r="E20" s="17">
        <f t="shared" si="0"/>
        <v>46.14</v>
      </c>
      <c r="F20" s="19" t="e">
        <f>VLOOKUP(C20,'面试成绩汇总表(填写考生序号)'!$E$4:$M$63,9,FALSE)</f>
        <v>#N/A</v>
      </c>
      <c r="G20" s="19" t="e">
        <f t="shared" si="1"/>
        <v>#N/A</v>
      </c>
      <c r="H20" s="20" t="e">
        <f>#N/A</f>
        <v>#N/A</v>
      </c>
    </row>
    <row r="21" spans="1:8" ht="16.5" customHeight="1">
      <c r="A21" s="165"/>
      <c r="B21" s="14" t="s">
        <v>53</v>
      </c>
      <c r="C21" s="32">
        <v>93101081224</v>
      </c>
      <c r="D21" s="16">
        <v>75.4</v>
      </c>
      <c r="E21" s="17">
        <f t="shared" si="0"/>
        <v>45.24</v>
      </c>
      <c r="F21" s="19" t="e">
        <f>VLOOKUP(C21,'面试成绩汇总表(填写考生序号)'!$E$4:$M$63,9,FALSE)</f>
        <v>#N/A</v>
      </c>
      <c r="G21" s="19" t="e">
        <f t="shared" si="1"/>
        <v>#N/A</v>
      </c>
      <c r="H21" s="20" t="e">
        <f>#N/A</f>
        <v>#N/A</v>
      </c>
    </row>
    <row r="22" spans="1:8" ht="16.5" customHeight="1">
      <c r="A22" s="165"/>
      <c r="B22" s="14" t="s">
        <v>54</v>
      </c>
      <c r="C22" s="32">
        <v>93101281809</v>
      </c>
      <c r="D22" s="16">
        <v>75.2</v>
      </c>
      <c r="E22" s="17">
        <f t="shared" si="0"/>
        <v>45.12</v>
      </c>
      <c r="F22" s="19" t="e">
        <f>VLOOKUP(C22,'面试成绩汇总表(填写考生序号)'!$E$4:$M$63,9,FALSE)</f>
        <v>#N/A</v>
      </c>
      <c r="G22" s="19" t="e">
        <f t="shared" si="1"/>
        <v>#N/A</v>
      </c>
      <c r="H22" s="20" t="e">
        <f>#N/A</f>
        <v>#N/A</v>
      </c>
    </row>
    <row r="23" spans="1:8" ht="16.5" customHeight="1">
      <c r="A23" s="165"/>
      <c r="B23" s="14" t="s">
        <v>55</v>
      </c>
      <c r="C23" s="32">
        <v>93101144104</v>
      </c>
      <c r="D23" s="16">
        <v>75.2</v>
      </c>
      <c r="E23" s="17">
        <f t="shared" si="0"/>
        <v>45.12</v>
      </c>
      <c r="F23" s="19" t="e">
        <f>VLOOKUP(C23,'面试成绩汇总表(填写考生序号)'!$E$4:$M$63,9,FALSE)</f>
        <v>#N/A</v>
      </c>
      <c r="G23" s="19" t="e">
        <f t="shared" si="1"/>
        <v>#N/A</v>
      </c>
      <c r="H23" s="20" t="s">
        <v>194</v>
      </c>
    </row>
    <row r="24" spans="1:8" ht="16.5" customHeight="1">
      <c r="A24" s="165"/>
      <c r="B24" s="14" t="s">
        <v>56</v>
      </c>
      <c r="C24" s="32">
        <v>93101071916</v>
      </c>
      <c r="D24" s="16">
        <v>74.4</v>
      </c>
      <c r="E24" s="17">
        <f t="shared" si="0"/>
        <v>44.64</v>
      </c>
      <c r="F24" s="19" t="e">
        <f>VLOOKUP(C24,'面试成绩汇总表(填写考生序号)'!$E$4:$M$63,9,FALSE)</f>
        <v>#N/A</v>
      </c>
      <c r="G24" s="19" t="e">
        <f t="shared" si="1"/>
        <v>#N/A</v>
      </c>
      <c r="H24" s="20" t="e">
        <f>#N/A</f>
        <v>#N/A</v>
      </c>
    </row>
    <row r="25" spans="1:8" ht="16.5" customHeight="1">
      <c r="A25" s="165"/>
      <c r="B25" s="14" t="s">
        <v>57</v>
      </c>
      <c r="C25" s="32">
        <v>93101011222</v>
      </c>
      <c r="D25" s="16">
        <v>74.3</v>
      </c>
      <c r="E25" s="17">
        <f t="shared" si="0"/>
        <v>44.58</v>
      </c>
      <c r="F25" s="19" t="e">
        <f>VLOOKUP(C25,'面试成绩汇总表(填写考生序号)'!$E$4:$M$63,9,FALSE)</f>
        <v>#N/A</v>
      </c>
      <c r="G25" s="19" t="e">
        <f t="shared" si="1"/>
        <v>#N/A</v>
      </c>
      <c r="H25" s="20" t="s">
        <v>194</v>
      </c>
    </row>
    <row r="26" spans="1:8" ht="16.5" customHeight="1">
      <c r="A26" s="165"/>
      <c r="B26" s="14" t="s">
        <v>58</v>
      </c>
      <c r="C26" s="32">
        <v>93101231602</v>
      </c>
      <c r="D26" s="16">
        <v>74</v>
      </c>
      <c r="E26" s="17">
        <f t="shared" si="0"/>
        <v>44.4</v>
      </c>
      <c r="F26" s="19" t="e">
        <f>VLOOKUP(C26,'面试成绩汇总表(填写考生序号)'!$E$4:$M$63,9,FALSE)</f>
        <v>#N/A</v>
      </c>
      <c r="G26" s="19" t="e">
        <f t="shared" si="1"/>
        <v>#N/A</v>
      </c>
      <c r="H26" s="20" t="e">
        <f>#N/A</f>
        <v>#N/A</v>
      </c>
    </row>
    <row r="27" spans="1:8" ht="16.5" customHeight="1">
      <c r="A27" s="165"/>
      <c r="B27" s="14" t="s">
        <v>59</v>
      </c>
      <c r="C27" s="32">
        <v>93101011824</v>
      </c>
      <c r="D27" s="16">
        <v>74</v>
      </c>
      <c r="E27" s="17">
        <f t="shared" si="0"/>
        <v>44.4</v>
      </c>
      <c r="F27" s="19" t="e">
        <f>VLOOKUP(C27,'面试成绩汇总表(填写考生序号)'!$E$4:$M$63,9,FALSE)</f>
        <v>#N/A</v>
      </c>
      <c r="G27" s="19" t="e">
        <f t="shared" si="1"/>
        <v>#N/A</v>
      </c>
      <c r="H27" s="20" t="e">
        <f>#N/A</f>
        <v>#N/A</v>
      </c>
    </row>
    <row r="28" spans="1:8" ht="16.5" customHeight="1">
      <c r="A28" s="165"/>
      <c r="B28" s="14" t="s">
        <v>60</v>
      </c>
      <c r="C28" s="32">
        <v>93101200629</v>
      </c>
      <c r="D28" s="16">
        <v>72.7</v>
      </c>
      <c r="E28" s="17">
        <f t="shared" si="0"/>
        <v>43.62</v>
      </c>
      <c r="F28" s="19" t="e">
        <f>VLOOKUP(C28,'面试成绩汇总表(填写考生序号)'!$E$4:$M$63,9,FALSE)</f>
        <v>#N/A</v>
      </c>
      <c r="G28" s="19" t="e">
        <f t="shared" si="1"/>
        <v>#N/A</v>
      </c>
      <c r="H28" s="20" t="s">
        <v>36</v>
      </c>
    </row>
    <row r="29" spans="1:8" ht="16.5" customHeight="1">
      <c r="A29" s="165"/>
      <c r="B29" s="14" t="s">
        <v>61</v>
      </c>
      <c r="C29" s="32">
        <v>93101274725</v>
      </c>
      <c r="D29" s="16">
        <v>72</v>
      </c>
      <c r="E29" s="17">
        <f t="shared" si="0"/>
        <v>43.199999999999996</v>
      </c>
      <c r="F29" s="19" t="e">
        <f>VLOOKUP(C29,'面试成绩汇总表(填写考生序号)'!$E$4:$M$63,9,FALSE)</f>
        <v>#N/A</v>
      </c>
      <c r="G29" s="19" t="e">
        <f t="shared" si="1"/>
        <v>#N/A</v>
      </c>
      <c r="H29" s="20" t="e">
        <f>#N/A</f>
        <v>#N/A</v>
      </c>
    </row>
    <row r="30" spans="1:8" ht="16.5" customHeight="1">
      <c r="A30" s="165"/>
      <c r="B30" s="14" t="s">
        <v>62</v>
      </c>
      <c r="C30" s="32">
        <v>93101032001</v>
      </c>
      <c r="D30" s="16">
        <v>72</v>
      </c>
      <c r="E30" s="17">
        <f t="shared" si="0"/>
        <v>43.199999999999996</v>
      </c>
      <c r="F30" s="19" t="e">
        <f>VLOOKUP(C30,'面试成绩汇总表(填写考生序号)'!$E$4:$M$63,9,FALSE)</f>
        <v>#N/A</v>
      </c>
      <c r="G30" s="19" t="e">
        <f t="shared" si="1"/>
        <v>#N/A</v>
      </c>
      <c r="H30" s="20" t="s">
        <v>36</v>
      </c>
    </row>
    <row r="31" spans="1:8" ht="16.5" customHeight="1">
      <c r="A31" s="165"/>
      <c r="B31" s="14" t="s">
        <v>63</v>
      </c>
      <c r="C31" s="32">
        <v>93101114105</v>
      </c>
      <c r="D31" s="16">
        <v>71.9</v>
      </c>
      <c r="E31" s="17">
        <f t="shared" si="0"/>
        <v>43.14</v>
      </c>
      <c r="F31" s="19" t="e">
        <f>VLOOKUP(C31,'面试成绩汇总表(填写考生序号)'!$E$4:$M$63,9,FALSE)</f>
        <v>#N/A</v>
      </c>
      <c r="G31" s="19" t="e">
        <f t="shared" si="1"/>
        <v>#N/A</v>
      </c>
      <c r="H31" s="20" t="e">
        <f>#N/A</f>
        <v>#N/A</v>
      </c>
    </row>
    <row r="32" spans="1:8" ht="16.5" customHeight="1">
      <c r="A32" s="166"/>
      <c r="B32" s="21" t="s">
        <v>64</v>
      </c>
      <c r="C32" s="34">
        <v>93101122128</v>
      </c>
      <c r="D32" s="23">
        <v>71.5</v>
      </c>
      <c r="E32" s="24">
        <f t="shared" si="0"/>
        <v>42.9</v>
      </c>
      <c r="F32" s="25" t="e">
        <f>VLOOKUP(C32,'面试成绩汇总表(填写考生序号)'!$E$4:$M$63,9,FALSE)</f>
        <v>#N/A</v>
      </c>
      <c r="G32" s="25" t="e">
        <f t="shared" si="1"/>
        <v>#N/A</v>
      </c>
      <c r="H32" s="26" t="s">
        <v>194</v>
      </c>
    </row>
    <row r="33" spans="1:8" ht="16.5" customHeight="1">
      <c r="A33" s="164" t="s">
        <v>65</v>
      </c>
      <c r="B33" s="7" t="s">
        <v>66</v>
      </c>
      <c r="C33" s="28">
        <v>93101080125</v>
      </c>
      <c r="D33" s="9">
        <v>79.1</v>
      </c>
      <c r="E33" s="10">
        <f t="shared" si="0"/>
        <v>47.459999999999994</v>
      </c>
      <c r="F33" s="29" t="e">
        <f>VLOOKUP(C33,'面试成绩汇总表(填写考生序号)'!$E$4:$M$63,9,FALSE)</f>
        <v>#N/A</v>
      </c>
      <c r="G33" s="29" t="e">
        <f t="shared" si="1"/>
        <v>#N/A</v>
      </c>
      <c r="H33" s="35">
        <f>IF(COUNT(G33),RANK(G33,$G$33:$G$42),"")</f>
      </c>
    </row>
    <row r="34" spans="1:8" ht="16.5" customHeight="1">
      <c r="A34" s="165"/>
      <c r="B34" s="14" t="s">
        <v>67</v>
      </c>
      <c r="C34" s="32">
        <v>93101262208</v>
      </c>
      <c r="D34" s="16">
        <v>78.2</v>
      </c>
      <c r="E34" s="17">
        <f t="shared" si="0"/>
        <v>46.92</v>
      </c>
      <c r="F34" s="19" t="e">
        <f>VLOOKUP(C34,'面试成绩汇总表(填写考生序号)'!$E$4:$M$63,9,FALSE)</f>
        <v>#N/A</v>
      </c>
      <c r="G34" s="19" t="e">
        <f t="shared" si="1"/>
        <v>#N/A</v>
      </c>
      <c r="H34" s="35" t="s">
        <v>194</v>
      </c>
    </row>
    <row r="35" spans="1:8" ht="16.5" customHeight="1">
      <c r="A35" s="165"/>
      <c r="B35" s="14" t="s">
        <v>68</v>
      </c>
      <c r="C35" s="32">
        <v>93101100418</v>
      </c>
      <c r="D35" s="16">
        <v>76.2</v>
      </c>
      <c r="E35" s="17">
        <f aca="true" t="shared" si="2" ref="E35:E57">D35*0.6</f>
        <v>45.72</v>
      </c>
      <c r="F35" s="19" t="e">
        <f>VLOOKUP(C35,'面试成绩汇总表(填写考生序号)'!$E$4:$M$63,9,FALSE)</f>
        <v>#N/A</v>
      </c>
      <c r="G35" s="19" t="e">
        <f aca="true" t="shared" si="3" ref="G35:G57">IF(F35="","",SUM(E35:F35))</f>
        <v>#N/A</v>
      </c>
      <c r="H35" s="35">
        <f aca="true" t="shared" si="4" ref="H35:H42">IF(COUNT(G35),RANK(G35,$G$33:$G$42),"")</f>
      </c>
    </row>
    <row r="36" spans="1:8" ht="16.5" customHeight="1">
      <c r="A36" s="165"/>
      <c r="B36" s="14" t="s">
        <v>69</v>
      </c>
      <c r="C36" s="32">
        <v>93101280525</v>
      </c>
      <c r="D36" s="16">
        <v>74.7</v>
      </c>
      <c r="E36" s="17">
        <f t="shared" si="2"/>
        <v>44.82</v>
      </c>
      <c r="F36" s="19" t="e">
        <f>VLOOKUP(C36,'面试成绩汇总表(填写考生序号)'!$E$4:$M$63,9,FALSE)</f>
        <v>#N/A</v>
      </c>
      <c r="G36" s="19" t="e">
        <f t="shared" si="3"/>
        <v>#N/A</v>
      </c>
      <c r="H36" s="35">
        <f t="shared" si="4"/>
      </c>
    </row>
    <row r="37" spans="1:8" ht="16.5" customHeight="1">
      <c r="A37" s="165"/>
      <c r="B37" s="14" t="s">
        <v>70</v>
      </c>
      <c r="C37" s="32">
        <v>93101248102</v>
      </c>
      <c r="D37" s="16">
        <v>73.1</v>
      </c>
      <c r="E37" s="17">
        <f t="shared" si="2"/>
        <v>43.85999999999999</v>
      </c>
      <c r="F37" s="19" t="e">
        <f>VLOOKUP(C37,'面试成绩汇总表(填写考生序号)'!$E$4:$M$63,9,FALSE)</f>
        <v>#N/A</v>
      </c>
      <c r="G37" s="19" t="e">
        <f t="shared" si="3"/>
        <v>#N/A</v>
      </c>
      <c r="H37" s="35">
        <f t="shared" si="4"/>
      </c>
    </row>
    <row r="38" spans="1:8" ht="16.5" customHeight="1">
      <c r="A38" s="165"/>
      <c r="B38" s="14" t="s">
        <v>71</v>
      </c>
      <c r="C38" s="32">
        <v>93101201115</v>
      </c>
      <c r="D38" s="16">
        <v>70.1</v>
      </c>
      <c r="E38" s="17">
        <f t="shared" si="2"/>
        <v>42.059999999999995</v>
      </c>
      <c r="F38" s="19" t="e">
        <f>VLOOKUP(C38,'面试成绩汇总表(填写考生序号)'!$E$4:$M$63,9,FALSE)</f>
        <v>#N/A</v>
      </c>
      <c r="G38" s="19" t="e">
        <f t="shared" si="3"/>
        <v>#N/A</v>
      </c>
      <c r="H38" s="35">
        <f t="shared" si="4"/>
      </c>
    </row>
    <row r="39" spans="1:8" ht="16.5" customHeight="1">
      <c r="A39" s="165"/>
      <c r="B39" s="14" t="s">
        <v>72</v>
      </c>
      <c r="C39" s="32">
        <v>93101173303</v>
      </c>
      <c r="D39" s="16">
        <v>68.4</v>
      </c>
      <c r="E39" s="17">
        <f t="shared" si="2"/>
        <v>41.04</v>
      </c>
      <c r="F39" s="19" t="e">
        <f>VLOOKUP(C39,'面试成绩汇总表(填写考生序号)'!$E$4:$M$63,9,FALSE)</f>
        <v>#N/A</v>
      </c>
      <c r="G39" s="19" t="e">
        <f t="shared" si="3"/>
        <v>#N/A</v>
      </c>
      <c r="H39" s="35">
        <f t="shared" si="4"/>
      </c>
    </row>
    <row r="40" spans="1:8" ht="16.5" customHeight="1">
      <c r="A40" s="165"/>
      <c r="B40" s="14" t="s">
        <v>73</v>
      </c>
      <c r="C40" s="32">
        <v>93101113127</v>
      </c>
      <c r="D40" s="16">
        <v>67.3</v>
      </c>
      <c r="E40" s="17">
        <f t="shared" si="2"/>
        <v>40.379999999999995</v>
      </c>
      <c r="F40" s="19" t="e">
        <f>VLOOKUP(C40,'面试成绩汇总表(填写考生序号)'!$E$4:$M$63,9,FALSE)</f>
        <v>#N/A</v>
      </c>
      <c r="G40" s="19" t="e">
        <f t="shared" si="3"/>
        <v>#N/A</v>
      </c>
      <c r="H40" s="35">
        <f t="shared" si="4"/>
      </c>
    </row>
    <row r="41" spans="1:8" ht="16.5" customHeight="1">
      <c r="A41" s="165"/>
      <c r="B41" s="14" t="s">
        <v>74</v>
      </c>
      <c r="C41" s="32">
        <v>93101263714</v>
      </c>
      <c r="D41" s="16">
        <v>67</v>
      </c>
      <c r="E41" s="17">
        <f t="shared" si="2"/>
        <v>40.199999999999996</v>
      </c>
      <c r="F41" s="19" t="e">
        <f>VLOOKUP(C41,'面试成绩汇总表(填写考生序号)'!$E$4:$M$63,9,FALSE)</f>
        <v>#N/A</v>
      </c>
      <c r="G41" s="19" t="e">
        <f t="shared" si="3"/>
        <v>#N/A</v>
      </c>
      <c r="H41" s="35">
        <f t="shared" si="4"/>
      </c>
    </row>
    <row r="42" spans="1:8" ht="16.5" customHeight="1">
      <c r="A42" s="166"/>
      <c r="B42" s="21" t="s">
        <v>75</v>
      </c>
      <c r="C42" s="34">
        <v>93101123903</v>
      </c>
      <c r="D42" s="23">
        <v>64.4</v>
      </c>
      <c r="E42" s="24">
        <f t="shared" si="2"/>
        <v>38.64</v>
      </c>
      <c r="F42" s="25" t="e">
        <f>VLOOKUP(C42,'面试成绩汇总表(填写考生序号)'!$E$4:$M$63,9,FALSE)</f>
        <v>#N/A</v>
      </c>
      <c r="G42" s="25" t="e">
        <f t="shared" si="3"/>
        <v>#N/A</v>
      </c>
      <c r="H42" s="35">
        <f t="shared" si="4"/>
      </c>
    </row>
    <row r="43" spans="1:8" ht="16.5" customHeight="1">
      <c r="A43" s="164" t="s">
        <v>76</v>
      </c>
      <c r="B43" s="7" t="s">
        <v>77</v>
      </c>
      <c r="C43" s="28">
        <v>93101172902</v>
      </c>
      <c r="D43" s="9">
        <v>76.2</v>
      </c>
      <c r="E43" s="10">
        <f t="shared" si="2"/>
        <v>45.72</v>
      </c>
      <c r="F43" s="29" t="e">
        <f>VLOOKUP(C43,'面试成绩汇总表(填写考生序号)'!$E$4:$M$63,9,FALSE)</f>
        <v>#N/A</v>
      </c>
      <c r="G43" s="29" t="e">
        <f t="shared" si="3"/>
        <v>#N/A</v>
      </c>
      <c r="H43" s="30" t="e">
        <f>#N/A</f>
        <v>#N/A</v>
      </c>
    </row>
    <row r="44" spans="1:8" ht="16.5" customHeight="1">
      <c r="A44" s="165"/>
      <c r="B44" s="14" t="s">
        <v>78</v>
      </c>
      <c r="C44" s="32">
        <v>93101244120</v>
      </c>
      <c r="D44" s="16">
        <v>76</v>
      </c>
      <c r="E44" s="17">
        <f t="shared" si="2"/>
        <v>45.6</v>
      </c>
      <c r="F44" s="19" t="e">
        <f>VLOOKUP(C44,'面试成绩汇总表(填写考生序号)'!$E$4:$M$63,9,FALSE)</f>
        <v>#N/A</v>
      </c>
      <c r="G44" s="19" t="e">
        <f t="shared" si="3"/>
        <v>#N/A</v>
      </c>
      <c r="H44" s="20" t="e">
        <f>#N/A</f>
        <v>#N/A</v>
      </c>
    </row>
    <row r="45" spans="1:8" ht="16.5" customHeight="1">
      <c r="A45" s="165"/>
      <c r="B45" s="14" t="s">
        <v>79</v>
      </c>
      <c r="C45" s="32">
        <v>93101260713</v>
      </c>
      <c r="D45" s="16">
        <v>73.4</v>
      </c>
      <c r="E45" s="17">
        <f t="shared" si="2"/>
        <v>44.04</v>
      </c>
      <c r="F45" s="19" t="e">
        <f>VLOOKUP(C45,'面试成绩汇总表(填写考生序号)'!$E$4:$M$63,9,FALSE)</f>
        <v>#N/A</v>
      </c>
      <c r="G45" s="19" t="e">
        <f t="shared" si="3"/>
        <v>#N/A</v>
      </c>
      <c r="H45" s="20" t="e">
        <f>#N/A</f>
        <v>#N/A</v>
      </c>
    </row>
    <row r="46" spans="1:8" ht="16.5" customHeight="1">
      <c r="A46" s="165"/>
      <c r="B46" s="14" t="s">
        <v>80</v>
      </c>
      <c r="C46" s="32">
        <v>93101247618</v>
      </c>
      <c r="D46" s="16">
        <v>73</v>
      </c>
      <c r="E46" s="17">
        <f t="shared" si="2"/>
        <v>43.8</v>
      </c>
      <c r="F46" s="19" t="e">
        <f>VLOOKUP(C46,'面试成绩汇总表(填写考生序号)'!$E$4:$M$63,9,FALSE)</f>
        <v>#N/A</v>
      </c>
      <c r="G46" s="19" t="e">
        <f t="shared" si="3"/>
        <v>#N/A</v>
      </c>
      <c r="H46" s="20" t="e">
        <f>#N/A</f>
        <v>#N/A</v>
      </c>
    </row>
    <row r="47" spans="1:8" ht="16.5" customHeight="1">
      <c r="A47" s="166"/>
      <c r="B47" s="21" t="s">
        <v>81</v>
      </c>
      <c r="C47" s="34">
        <v>93101285130</v>
      </c>
      <c r="D47" s="23">
        <v>70.9</v>
      </c>
      <c r="E47" s="24">
        <f t="shared" si="2"/>
        <v>42.54</v>
      </c>
      <c r="F47" s="25" t="e">
        <f>VLOOKUP(C47,'面试成绩汇总表(填写考生序号)'!$E$4:$M$63,9,FALSE)</f>
        <v>#N/A</v>
      </c>
      <c r="G47" s="25" t="e">
        <f t="shared" si="3"/>
        <v>#N/A</v>
      </c>
      <c r="H47" s="26" t="e">
        <f>#N/A</f>
        <v>#N/A</v>
      </c>
    </row>
    <row r="48" spans="1:8" ht="16.5" customHeight="1">
      <c r="A48" s="164" t="s">
        <v>82</v>
      </c>
      <c r="B48" s="7" t="s">
        <v>83</v>
      </c>
      <c r="C48" s="28">
        <v>93101081805</v>
      </c>
      <c r="D48" s="9">
        <v>78.1</v>
      </c>
      <c r="E48" s="10">
        <f t="shared" si="2"/>
        <v>46.85999999999999</v>
      </c>
      <c r="F48" s="29" t="e">
        <f>VLOOKUP(C48,'面试成绩汇总表(填写考生序号)'!$E$4:$M$63,9,FALSE)</f>
        <v>#N/A</v>
      </c>
      <c r="G48" s="29" t="e">
        <f t="shared" si="3"/>
        <v>#N/A</v>
      </c>
      <c r="H48" s="30">
        <f>IF(COUNT(G48),RANK(G48,$G$48:$G$57),"")</f>
      </c>
    </row>
    <row r="49" spans="1:8" ht="16.5" customHeight="1">
      <c r="A49" s="165"/>
      <c r="B49" s="14" t="s">
        <v>84</v>
      </c>
      <c r="C49" s="32">
        <v>93101283225</v>
      </c>
      <c r="D49" s="36">
        <v>77.9</v>
      </c>
      <c r="E49" s="17">
        <f t="shared" si="2"/>
        <v>46.74</v>
      </c>
      <c r="F49" s="19" t="e">
        <f>VLOOKUP(C49,'面试成绩汇总表(填写考生序号)'!$E$4:$M$63,9,FALSE)</f>
        <v>#N/A</v>
      </c>
      <c r="G49" s="19" t="e">
        <f t="shared" si="3"/>
        <v>#N/A</v>
      </c>
      <c r="H49" s="20" t="e">
        <f>#N/A</f>
        <v>#N/A</v>
      </c>
    </row>
    <row r="50" spans="1:8" ht="16.5" customHeight="1">
      <c r="A50" s="165"/>
      <c r="B50" s="14" t="s">
        <v>85</v>
      </c>
      <c r="C50" s="32">
        <v>93101204818</v>
      </c>
      <c r="D50" s="36">
        <v>77.2</v>
      </c>
      <c r="E50" s="17">
        <f t="shared" si="2"/>
        <v>46.32</v>
      </c>
      <c r="F50" s="19" t="e">
        <f>VLOOKUP(C50,'面试成绩汇总表(填写考生序号)'!$E$4:$M$63,9,FALSE)</f>
        <v>#N/A</v>
      </c>
      <c r="G50" s="19" t="e">
        <f t="shared" si="3"/>
        <v>#N/A</v>
      </c>
      <c r="H50" s="20" t="e">
        <f>#N/A</f>
        <v>#N/A</v>
      </c>
    </row>
    <row r="51" spans="1:8" ht="16.5" customHeight="1">
      <c r="A51" s="165"/>
      <c r="B51" s="14" t="s">
        <v>86</v>
      </c>
      <c r="C51" s="32">
        <v>93101180905</v>
      </c>
      <c r="D51" s="36">
        <v>76.8</v>
      </c>
      <c r="E51" s="17">
        <f t="shared" si="2"/>
        <v>46.08</v>
      </c>
      <c r="F51" s="19" t="e">
        <f>VLOOKUP(C51,'面试成绩汇总表(填写考生序号)'!$E$4:$M$63,9,FALSE)</f>
        <v>#N/A</v>
      </c>
      <c r="G51" s="19" t="e">
        <f t="shared" si="3"/>
        <v>#N/A</v>
      </c>
      <c r="H51" s="20" t="s">
        <v>194</v>
      </c>
    </row>
    <row r="52" spans="1:8" ht="16.5" customHeight="1">
      <c r="A52" s="165"/>
      <c r="B52" s="14" t="s">
        <v>87</v>
      </c>
      <c r="C52" s="32">
        <v>93101251804</v>
      </c>
      <c r="D52" s="36">
        <v>76.4</v>
      </c>
      <c r="E52" s="17">
        <f t="shared" si="2"/>
        <v>45.84</v>
      </c>
      <c r="F52" s="19" t="e">
        <f>VLOOKUP(C52,'面试成绩汇总表(填写考生序号)'!$E$4:$M$63,9,FALSE)</f>
        <v>#N/A</v>
      </c>
      <c r="G52" s="19" t="e">
        <f t="shared" si="3"/>
        <v>#N/A</v>
      </c>
      <c r="H52" s="20">
        <f aca="true" t="shared" si="5" ref="H52:H57">IF(COUNT(G52),RANK(G52,$G$48:$G$57),"")</f>
      </c>
    </row>
    <row r="53" spans="1:8" ht="16.5" customHeight="1">
      <c r="A53" s="165"/>
      <c r="B53" s="31" t="s">
        <v>88</v>
      </c>
      <c r="C53" s="32">
        <v>93101270919</v>
      </c>
      <c r="D53" s="36">
        <v>76</v>
      </c>
      <c r="E53" s="17">
        <f t="shared" si="2"/>
        <v>45.6</v>
      </c>
      <c r="F53" s="19" t="e">
        <f>VLOOKUP(C53,'面试成绩汇总表(填写考生序号)'!$E$4:$M$63,9,FALSE)</f>
        <v>#N/A</v>
      </c>
      <c r="G53" s="19" t="e">
        <f t="shared" si="3"/>
        <v>#N/A</v>
      </c>
      <c r="H53" s="20">
        <f t="shared" si="5"/>
      </c>
    </row>
    <row r="54" spans="1:8" ht="16.5" customHeight="1">
      <c r="A54" s="165"/>
      <c r="B54" s="31" t="s">
        <v>89</v>
      </c>
      <c r="C54" s="32">
        <v>93101231326</v>
      </c>
      <c r="D54" s="36">
        <v>75.6</v>
      </c>
      <c r="E54" s="17">
        <f t="shared" si="2"/>
        <v>45.35999999999999</v>
      </c>
      <c r="F54" s="19" t="e">
        <f>VLOOKUP(C54,'面试成绩汇总表(填写考生序号)'!$E$4:$M$63,9,FALSE)</f>
        <v>#N/A</v>
      </c>
      <c r="G54" s="19" t="e">
        <f t="shared" si="3"/>
        <v>#N/A</v>
      </c>
      <c r="H54" s="20">
        <f t="shared" si="5"/>
      </c>
    </row>
    <row r="55" spans="1:8" ht="16.5" customHeight="1">
      <c r="A55" s="165"/>
      <c r="B55" s="14" t="s">
        <v>90</v>
      </c>
      <c r="C55" s="32">
        <v>93101030201</v>
      </c>
      <c r="D55" s="36">
        <v>74.9</v>
      </c>
      <c r="E55" s="17">
        <f t="shared" si="2"/>
        <v>44.940000000000005</v>
      </c>
      <c r="F55" s="19" t="e">
        <f>VLOOKUP(C55,'面试成绩汇总表(填写考生序号)'!$E$4:$M$63,9,FALSE)</f>
        <v>#N/A</v>
      </c>
      <c r="G55" s="19" t="e">
        <f t="shared" si="3"/>
        <v>#N/A</v>
      </c>
      <c r="H55" s="20">
        <f t="shared" si="5"/>
      </c>
    </row>
    <row r="56" spans="1:8" ht="16.5" customHeight="1">
      <c r="A56" s="165"/>
      <c r="B56" s="14" t="s">
        <v>91</v>
      </c>
      <c r="C56" s="32">
        <v>93101192728</v>
      </c>
      <c r="D56" s="16">
        <v>74.5</v>
      </c>
      <c r="E56" s="17">
        <f t="shared" si="2"/>
        <v>44.699999999999996</v>
      </c>
      <c r="F56" s="19" t="e">
        <f>VLOOKUP(C56,'面试成绩汇总表(填写考生序号)'!$E$4:$M$63,9,FALSE)</f>
        <v>#N/A</v>
      </c>
      <c r="G56" s="19" t="e">
        <f t="shared" si="3"/>
        <v>#N/A</v>
      </c>
      <c r="H56" s="20">
        <f t="shared" si="5"/>
      </c>
    </row>
    <row r="57" spans="1:8" ht="16.5" customHeight="1">
      <c r="A57" s="166"/>
      <c r="B57" s="37" t="s">
        <v>92</v>
      </c>
      <c r="C57" s="34">
        <v>93101121614</v>
      </c>
      <c r="D57" s="23">
        <v>74.2</v>
      </c>
      <c r="E57" s="24">
        <f t="shared" si="2"/>
        <v>44.52</v>
      </c>
      <c r="F57" s="25" t="e">
        <f>VLOOKUP(C57,'面试成绩汇总表(填写考生序号)'!$E$4:$M$63,9,FALSE)</f>
        <v>#N/A</v>
      </c>
      <c r="G57" s="25" t="e">
        <f t="shared" si="3"/>
        <v>#N/A</v>
      </c>
      <c r="H57" s="26">
        <f t="shared" si="5"/>
      </c>
    </row>
    <row r="58" spans="1:8" ht="51.75" customHeight="1">
      <c r="A58" s="38" t="s">
        <v>93</v>
      </c>
      <c r="B58" s="39"/>
      <c r="C58" s="198" t="s">
        <v>241</v>
      </c>
      <c r="D58" s="199"/>
      <c r="E58" s="199"/>
      <c r="F58" s="199"/>
      <c r="G58" s="200"/>
      <c r="H58" s="201"/>
    </row>
  </sheetData>
  <sheetProtection/>
  <mergeCells count="9">
    <mergeCell ref="A1:H1"/>
    <mergeCell ref="C58:H58"/>
    <mergeCell ref="A3:A7"/>
    <mergeCell ref="A8:A12"/>
    <mergeCell ref="A13:A17"/>
    <mergeCell ref="A18:A32"/>
    <mergeCell ref="A33:A42"/>
    <mergeCell ref="A43:A47"/>
    <mergeCell ref="A48:A57"/>
  </mergeCells>
  <printOptions/>
  <pageMargins left="2.2395833333333335" right="2.0597222222222222" top="0.7479166666666667" bottom="0.7479166666666667" header="0.26944444444444443" footer="0.314583333333333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view="pageBreakPreview" zoomScale="110" zoomScaleSheetLayoutView="11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0" sqref="I50"/>
    </sheetView>
  </sheetViews>
  <sheetFormatPr defaultColWidth="9.00390625" defaultRowHeight="13.5"/>
  <cols>
    <col min="2" max="2" width="10.625" style="0" customWidth="1"/>
    <col min="3" max="7" width="9.125" style="0" bestFit="1" customWidth="1"/>
    <col min="8" max="8" width="9.75390625" style="0" bestFit="1" customWidth="1"/>
    <col min="9" max="9" width="9.625" style="0" customWidth="1"/>
  </cols>
  <sheetData>
    <row r="1" spans="1:10" ht="49.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customHeight="1">
      <c r="A2" s="149" t="s">
        <v>1</v>
      </c>
      <c r="B2" s="152" t="s">
        <v>2</v>
      </c>
      <c r="C2" s="146" t="s">
        <v>3</v>
      </c>
      <c r="D2" s="147"/>
      <c r="E2" s="147"/>
      <c r="F2" s="147"/>
      <c r="G2" s="147"/>
      <c r="H2" s="148"/>
      <c r="I2" s="89" t="s">
        <v>4</v>
      </c>
      <c r="J2" s="154" t="s">
        <v>5</v>
      </c>
    </row>
    <row r="3" spans="1:10" ht="24.75" customHeight="1">
      <c r="A3" s="150"/>
      <c r="B3" s="153"/>
      <c r="C3" s="74">
        <v>1</v>
      </c>
      <c r="D3" s="75">
        <v>2</v>
      </c>
      <c r="E3" s="75">
        <v>3</v>
      </c>
      <c r="F3" s="75">
        <v>4</v>
      </c>
      <c r="G3" s="75">
        <v>5</v>
      </c>
      <c r="H3" s="76" t="s">
        <v>6</v>
      </c>
      <c r="I3" s="90" t="s">
        <v>7</v>
      </c>
      <c r="J3" s="155"/>
    </row>
    <row r="4" spans="1:10" ht="30" customHeight="1">
      <c r="A4" s="140" t="s">
        <v>8</v>
      </c>
      <c r="B4" s="77">
        <v>1</v>
      </c>
      <c r="C4" s="78">
        <v>81</v>
      </c>
      <c r="D4" s="78">
        <v>87</v>
      </c>
      <c r="E4" s="78">
        <v>89</v>
      </c>
      <c r="F4" s="78">
        <v>75</v>
      </c>
      <c r="G4" s="78">
        <v>84</v>
      </c>
      <c r="H4" s="79">
        <f aca="true" t="shared" si="0" ref="H4:H14">IF(COUNT(C4:G4)&gt;4,SUM(C4:G4)/COUNT(C4:G4),"")</f>
        <v>83.2</v>
      </c>
      <c r="I4" s="79">
        <f aca="true" t="shared" si="1" ref="I4:I14">IF(H4="","",H4*0.4)</f>
        <v>33.28</v>
      </c>
      <c r="J4" s="91"/>
    </row>
    <row r="5" spans="1:10" ht="30" customHeight="1">
      <c r="A5" s="151"/>
      <c r="B5" s="97">
        <v>2</v>
      </c>
      <c r="C5" s="98">
        <v>83</v>
      </c>
      <c r="D5" s="98">
        <v>86</v>
      </c>
      <c r="E5" s="98">
        <v>90</v>
      </c>
      <c r="F5" s="98">
        <v>81</v>
      </c>
      <c r="G5" s="98">
        <v>91</v>
      </c>
      <c r="H5" s="99">
        <f t="shared" si="0"/>
        <v>86.2</v>
      </c>
      <c r="I5" s="99">
        <f t="shared" si="1"/>
        <v>34.480000000000004</v>
      </c>
      <c r="J5" s="100"/>
    </row>
    <row r="6" spans="1:10" ht="30" customHeight="1">
      <c r="A6" s="151"/>
      <c r="B6" s="97">
        <v>3</v>
      </c>
      <c r="C6" s="98">
        <v>78</v>
      </c>
      <c r="D6" s="98">
        <v>92</v>
      </c>
      <c r="E6" s="98">
        <v>91</v>
      </c>
      <c r="F6" s="98">
        <v>87</v>
      </c>
      <c r="G6" s="98">
        <v>92</v>
      </c>
      <c r="H6" s="99">
        <f t="shared" si="0"/>
        <v>88</v>
      </c>
      <c r="I6" s="99">
        <f t="shared" si="1"/>
        <v>35.2</v>
      </c>
      <c r="J6" s="100"/>
    </row>
    <row r="7" spans="1:10" ht="30" customHeight="1">
      <c r="A7" s="151"/>
      <c r="B7" s="97">
        <v>4</v>
      </c>
      <c r="C7" s="98">
        <v>93</v>
      </c>
      <c r="D7" s="98">
        <v>73</v>
      </c>
      <c r="E7" s="98">
        <v>86</v>
      </c>
      <c r="F7" s="98">
        <v>84</v>
      </c>
      <c r="G7" s="98">
        <v>81</v>
      </c>
      <c r="H7" s="99">
        <f t="shared" si="0"/>
        <v>83.4</v>
      </c>
      <c r="I7" s="99">
        <f t="shared" si="1"/>
        <v>33.36000000000001</v>
      </c>
      <c r="J7" s="100"/>
    </row>
    <row r="8" spans="1:10" ht="30" customHeight="1">
      <c r="A8" s="151"/>
      <c r="B8" s="97">
        <v>5</v>
      </c>
      <c r="C8" s="98">
        <v>90</v>
      </c>
      <c r="D8" s="98">
        <v>66</v>
      </c>
      <c r="E8" s="98">
        <v>90</v>
      </c>
      <c r="F8" s="98">
        <v>81</v>
      </c>
      <c r="G8" s="98">
        <v>82</v>
      </c>
      <c r="H8" s="99">
        <f t="shared" si="0"/>
        <v>81.8</v>
      </c>
      <c r="I8" s="99">
        <f t="shared" si="1"/>
        <v>32.72</v>
      </c>
      <c r="J8" s="100"/>
    </row>
    <row r="9" spans="1:10" ht="30" customHeight="1">
      <c r="A9" s="151"/>
      <c r="B9" s="97">
        <v>6</v>
      </c>
      <c r="C9" s="98">
        <v>94</v>
      </c>
      <c r="D9" s="98">
        <v>85</v>
      </c>
      <c r="E9" s="98">
        <v>95</v>
      </c>
      <c r="F9" s="98">
        <v>91</v>
      </c>
      <c r="G9" s="98">
        <v>94</v>
      </c>
      <c r="H9" s="99">
        <f t="shared" si="0"/>
        <v>91.8</v>
      </c>
      <c r="I9" s="99">
        <f t="shared" si="1"/>
        <v>36.72</v>
      </c>
      <c r="J9" s="100"/>
    </row>
    <row r="10" spans="1:10" ht="30" customHeight="1">
      <c r="A10" s="141"/>
      <c r="B10" s="80">
        <v>7</v>
      </c>
      <c r="C10" s="81">
        <v>90</v>
      </c>
      <c r="D10" s="81">
        <v>85</v>
      </c>
      <c r="E10" s="81">
        <v>89</v>
      </c>
      <c r="F10" s="81">
        <v>94</v>
      </c>
      <c r="G10" s="81">
        <v>90</v>
      </c>
      <c r="H10" s="82">
        <f t="shared" si="0"/>
        <v>89.6</v>
      </c>
      <c r="I10" s="82">
        <f t="shared" si="1"/>
        <v>35.839999999999996</v>
      </c>
      <c r="J10" s="92"/>
    </row>
    <row r="11" spans="1:10" ht="30" customHeight="1">
      <c r="A11" s="141"/>
      <c r="B11" s="80">
        <v>8</v>
      </c>
      <c r="C11" s="81">
        <v>95</v>
      </c>
      <c r="D11" s="81">
        <v>80</v>
      </c>
      <c r="E11" s="81">
        <v>87</v>
      </c>
      <c r="F11" s="81">
        <v>89</v>
      </c>
      <c r="G11" s="81">
        <v>83</v>
      </c>
      <c r="H11" s="82">
        <f t="shared" si="0"/>
        <v>86.8</v>
      </c>
      <c r="I11" s="82">
        <f t="shared" si="1"/>
        <v>34.72</v>
      </c>
      <c r="J11" s="92"/>
    </row>
    <row r="12" spans="1:10" ht="30" customHeight="1">
      <c r="A12" s="141"/>
      <c r="B12" s="80">
        <v>9</v>
      </c>
      <c r="C12" s="81">
        <v>81</v>
      </c>
      <c r="D12" s="81">
        <v>62</v>
      </c>
      <c r="E12" s="81">
        <v>77</v>
      </c>
      <c r="F12" s="81">
        <v>70</v>
      </c>
      <c r="G12" s="81">
        <v>74</v>
      </c>
      <c r="H12" s="82">
        <f t="shared" si="0"/>
        <v>72.8</v>
      </c>
      <c r="I12" s="82">
        <f t="shared" si="1"/>
        <v>29.12</v>
      </c>
      <c r="J12" s="92"/>
    </row>
    <row r="13" spans="1:10" ht="30" customHeight="1">
      <c r="A13" s="142"/>
      <c r="B13" s="83">
        <v>10</v>
      </c>
      <c r="C13" s="84"/>
      <c r="D13" s="84"/>
      <c r="E13" s="84"/>
      <c r="F13" s="84"/>
      <c r="G13" s="84"/>
      <c r="H13" s="85">
        <f t="shared" si="0"/>
      </c>
      <c r="I13" s="85">
        <f t="shared" si="1"/>
      </c>
      <c r="J13" s="93"/>
    </row>
    <row r="14" spans="1:10" ht="30" customHeight="1">
      <c r="A14" s="140" t="s">
        <v>9</v>
      </c>
      <c r="B14" s="77">
        <v>1</v>
      </c>
      <c r="C14" s="78">
        <v>85</v>
      </c>
      <c r="D14" s="78">
        <v>77</v>
      </c>
      <c r="E14" s="78">
        <v>87</v>
      </c>
      <c r="F14" s="78">
        <v>85</v>
      </c>
      <c r="G14" s="78">
        <v>80</v>
      </c>
      <c r="H14" s="79">
        <f t="shared" si="0"/>
        <v>82.8</v>
      </c>
      <c r="I14" s="79">
        <f t="shared" si="1"/>
        <v>33.12</v>
      </c>
      <c r="J14" s="91"/>
    </row>
    <row r="15" spans="1:10" ht="30" customHeight="1">
      <c r="A15" s="141"/>
      <c r="B15" s="80">
        <v>2</v>
      </c>
      <c r="C15" s="81">
        <v>82</v>
      </c>
      <c r="D15" s="81">
        <v>75</v>
      </c>
      <c r="E15" s="81">
        <v>82</v>
      </c>
      <c r="F15" s="81">
        <v>88</v>
      </c>
      <c r="G15" s="81">
        <v>80</v>
      </c>
      <c r="H15" s="86">
        <f aca="true" t="shared" si="2" ref="H15:H51">IF(COUNT(C15:G15)&gt;4,SUM(C15:G15)/COUNT(C15:G15),"")</f>
        <v>81.4</v>
      </c>
      <c r="I15" s="86">
        <f aca="true" t="shared" si="3" ref="I15:I63">IF(H15="","",H15*0.4)</f>
        <v>32.56</v>
      </c>
      <c r="J15" s="94"/>
    </row>
    <row r="16" spans="1:10" ht="30" customHeight="1">
      <c r="A16" s="141"/>
      <c r="B16" s="80">
        <v>3</v>
      </c>
      <c r="C16" s="81">
        <v>94</v>
      </c>
      <c r="D16" s="81">
        <v>88</v>
      </c>
      <c r="E16" s="81">
        <v>93</v>
      </c>
      <c r="F16" s="81">
        <v>93</v>
      </c>
      <c r="G16" s="81">
        <v>90</v>
      </c>
      <c r="H16" s="86">
        <f t="shared" si="2"/>
        <v>91.6</v>
      </c>
      <c r="I16" s="86">
        <f t="shared" si="3"/>
        <v>36.64</v>
      </c>
      <c r="J16" s="94"/>
    </row>
    <row r="17" spans="1:10" ht="30" customHeight="1">
      <c r="A17" s="141"/>
      <c r="B17" s="80">
        <v>4</v>
      </c>
      <c r="C17" s="81"/>
      <c r="D17" s="81"/>
      <c r="E17" s="81"/>
      <c r="F17" s="81"/>
      <c r="G17" s="81"/>
      <c r="H17" s="86">
        <f t="shared" si="2"/>
      </c>
      <c r="I17" s="86">
        <f t="shared" si="3"/>
      </c>
      <c r="J17" s="94"/>
    </row>
    <row r="18" spans="1:10" ht="30" customHeight="1">
      <c r="A18" s="142"/>
      <c r="B18" s="83">
        <v>5</v>
      </c>
      <c r="C18" s="84"/>
      <c r="D18" s="84"/>
      <c r="E18" s="84"/>
      <c r="F18" s="84"/>
      <c r="G18" s="84"/>
      <c r="H18" s="87">
        <f t="shared" si="2"/>
      </c>
      <c r="I18" s="87">
        <f t="shared" si="3"/>
      </c>
      <c r="J18" s="95"/>
    </row>
    <row r="19" spans="1:10" ht="30" customHeight="1">
      <c r="A19" s="140" t="s">
        <v>10</v>
      </c>
      <c r="B19" s="77">
        <v>1</v>
      </c>
      <c r="C19" s="78">
        <v>87</v>
      </c>
      <c r="D19" s="78">
        <v>83</v>
      </c>
      <c r="E19" s="78">
        <v>87</v>
      </c>
      <c r="F19" s="78">
        <v>84</v>
      </c>
      <c r="G19" s="78">
        <v>86</v>
      </c>
      <c r="H19" s="88">
        <f t="shared" si="2"/>
        <v>85.4</v>
      </c>
      <c r="I19" s="88">
        <f t="shared" si="3"/>
        <v>34.160000000000004</v>
      </c>
      <c r="J19" s="96"/>
    </row>
    <row r="20" spans="1:10" ht="30" customHeight="1">
      <c r="A20" s="141"/>
      <c r="B20" s="80">
        <v>2</v>
      </c>
      <c r="C20" s="81">
        <v>80</v>
      </c>
      <c r="D20" s="81">
        <v>88</v>
      </c>
      <c r="E20" s="81">
        <v>80</v>
      </c>
      <c r="F20" s="81">
        <v>81</v>
      </c>
      <c r="G20" s="81">
        <v>89</v>
      </c>
      <c r="H20" s="86">
        <f t="shared" si="2"/>
        <v>83.6</v>
      </c>
      <c r="I20" s="86">
        <f t="shared" si="3"/>
        <v>33.44</v>
      </c>
      <c r="J20" s="94"/>
    </row>
    <row r="21" spans="1:10" ht="30" customHeight="1">
      <c r="A21" s="141"/>
      <c r="B21" s="80">
        <v>3</v>
      </c>
      <c r="C21" s="81">
        <v>81.5</v>
      </c>
      <c r="D21" s="81">
        <v>86</v>
      </c>
      <c r="E21" s="81">
        <v>91</v>
      </c>
      <c r="F21" s="81">
        <v>86</v>
      </c>
      <c r="G21" s="81">
        <v>88</v>
      </c>
      <c r="H21" s="86">
        <f t="shared" si="2"/>
        <v>86.5</v>
      </c>
      <c r="I21" s="86">
        <f t="shared" si="3"/>
        <v>34.6</v>
      </c>
      <c r="J21" s="94"/>
    </row>
    <row r="22" spans="1:10" ht="30" customHeight="1">
      <c r="A22" s="141"/>
      <c r="B22" s="80">
        <v>4</v>
      </c>
      <c r="C22" s="81"/>
      <c r="D22" s="81"/>
      <c r="E22" s="81"/>
      <c r="F22" s="81"/>
      <c r="G22" s="81"/>
      <c r="H22" s="86">
        <f t="shared" si="2"/>
      </c>
      <c r="I22" s="86">
        <f t="shared" si="3"/>
      </c>
      <c r="J22" s="94"/>
    </row>
    <row r="23" spans="1:10" ht="30" customHeight="1">
      <c r="A23" s="142"/>
      <c r="B23" s="83">
        <v>5</v>
      </c>
      <c r="C23" s="84"/>
      <c r="D23" s="84"/>
      <c r="E23" s="84"/>
      <c r="F23" s="84"/>
      <c r="G23" s="84"/>
      <c r="H23" s="87">
        <f t="shared" si="2"/>
      </c>
      <c r="I23" s="87">
        <f t="shared" si="3"/>
      </c>
      <c r="J23" s="95"/>
    </row>
    <row r="24" spans="1:10" ht="30" customHeight="1">
      <c r="A24" s="140" t="s">
        <v>11</v>
      </c>
      <c r="B24" s="77">
        <v>1</v>
      </c>
      <c r="C24" s="78">
        <v>80</v>
      </c>
      <c r="D24" s="78">
        <v>62</v>
      </c>
      <c r="E24" s="78">
        <v>79</v>
      </c>
      <c r="F24" s="78">
        <v>72</v>
      </c>
      <c r="G24" s="78">
        <v>71</v>
      </c>
      <c r="H24" s="79">
        <f t="shared" si="2"/>
        <v>72.8</v>
      </c>
      <c r="I24" s="79">
        <f t="shared" si="3"/>
        <v>29.12</v>
      </c>
      <c r="J24" s="91"/>
    </row>
    <row r="25" spans="1:10" ht="30" customHeight="1">
      <c r="A25" s="141"/>
      <c r="B25" s="80">
        <v>2</v>
      </c>
      <c r="C25" s="81">
        <v>85</v>
      </c>
      <c r="D25" s="81">
        <v>74</v>
      </c>
      <c r="E25" s="81">
        <v>75</v>
      </c>
      <c r="F25" s="81">
        <v>80</v>
      </c>
      <c r="G25" s="81">
        <v>96</v>
      </c>
      <c r="H25" s="86">
        <f t="shared" si="2"/>
        <v>82</v>
      </c>
      <c r="I25" s="86">
        <f t="shared" si="3"/>
        <v>32.800000000000004</v>
      </c>
      <c r="J25" s="94"/>
    </row>
    <row r="26" spans="1:10" ht="30" customHeight="1">
      <c r="A26" s="141"/>
      <c r="B26" s="80">
        <v>3</v>
      </c>
      <c r="C26" s="81"/>
      <c r="D26" s="81"/>
      <c r="E26" s="81"/>
      <c r="F26" s="81"/>
      <c r="G26" s="81"/>
      <c r="H26" s="86">
        <f t="shared" si="2"/>
      </c>
      <c r="I26" s="86">
        <f t="shared" si="3"/>
      </c>
      <c r="J26" s="94"/>
    </row>
    <row r="27" spans="1:10" ht="30" customHeight="1">
      <c r="A27" s="141"/>
      <c r="B27" s="80">
        <v>4</v>
      </c>
      <c r="C27" s="81"/>
      <c r="D27" s="81"/>
      <c r="E27" s="81"/>
      <c r="F27" s="81"/>
      <c r="G27" s="81"/>
      <c r="H27" s="86">
        <f t="shared" si="2"/>
      </c>
      <c r="I27" s="86">
        <f t="shared" si="3"/>
      </c>
      <c r="J27" s="94"/>
    </row>
    <row r="28" spans="1:10" ht="30" customHeight="1">
      <c r="A28" s="142"/>
      <c r="B28" s="83">
        <v>5</v>
      </c>
      <c r="C28" s="84"/>
      <c r="D28" s="84"/>
      <c r="E28" s="84"/>
      <c r="F28" s="84"/>
      <c r="G28" s="84"/>
      <c r="H28" s="87">
        <f t="shared" si="2"/>
      </c>
      <c r="I28" s="87">
        <f t="shared" si="3"/>
      </c>
      <c r="J28" s="95"/>
    </row>
    <row r="29" spans="1:10" ht="30" customHeight="1">
      <c r="A29" s="140" t="s">
        <v>12</v>
      </c>
      <c r="B29" s="77">
        <v>1</v>
      </c>
      <c r="C29" s="78"/>
      <c r="D29" s="78"/>
      <c r="E29" s="78"/>
      <c r="F29" s="78"/>
      <c r="G29" s="78"/>
      <c r="H29" s="88">
        <f t="shared" si="2"/>
      </c>
      <c r="I29" s="88">
        <f t="shared" si="3"/>
      </c>
      <c r="J29" s="96"/>
    </row>
    <row r="30" spans="1:10" ht="30" customHeight="1">
      <c r="A30" s="141"/>
      <c r="B30" s="80">
        <v>2</v>
      </c>
      <c r="C30" s="81">
        <v>85</v>
      </c>
      <c r="D30" s="81">
        <v>86.5</v>
      </c>
      <c r="E30" s="81">
        <v>82</v>
      </c>
      <c r="F30" s="81">
        <v>77</v>
      </c>
      <c r="G30" s="81">
        <v>76</v>
      </c>
      <c r="H30" s="86">
        <f t="shared" si="2"/>
        <v>81.3</v>
      </c>
      <c r="I30" s="86">
        <f t="shared" si="3"/>
        <v>32.52</v>
      </c>
      <c r="J30" s="94"/>
    </row>
    <row r="31" spans="1:10" ht="30" customHeight="1">
      <c r="A31" s="141"/>
      <c r="B31" s="80">
        <v>3</v>
      </c>
      <c r="C31" s="81">
        <v>87</v>
      </c>
      <c r="D31" s="81">
        <v>89</v>
      </c>
      <c r="E31" s="81">
        <v>68</v>
      </c>
      <c r="F31" s="81">
        <v>83</v>
      </c>
      <c r="G31" s="81">
        <v>77</v>
      </c>
      <c r="H31" s="86">
        <f t="shared" si="2"/>
        <v>80.8</v>
      </c>
      <c r="I31" s="86">
        <f t="shared" si="3"/>
        <v>32.32</v>
      </c>
      <c r="J31" s="94"/>
    </row>
    <row r="32" spans="1:10" ht="30" customHeight="1">
      <c r="A32" s="141"/>
      <c r="B32" s="80">
        <v>4</v>
      </c>
      <c r="C32" s="81">
        <v>93</v>
      </c>
      <c r="D32" s="81">
        <v>95.5</v>
      </c>
      <c r="E32" s="81">
        <v>89</v>
      </c>
      <c r="F32" s="81">
        <v>75</v>
      </c>
      <c r="G32" s="81">
        <v>78</v>
      </c>
      <c r="H32" s="86">
        <f t="shared" si="2"/>
        <v>86.1</v>
      </c>
      <c r="I32" s="86">
        <f t="shared" si="3"/>
        <v>34.44</v>
      </c>
      <c r="J32" s="94"/>
    </row>
    <row r="33" spans="1:10" ht="30" customHeight="1">
      <c r="A33" s="141"/>
      <c r="B33" s="80">
        <v>5</v>
      </c>
      <c r="C33" s="81">
        <v>83</v>
      </c>
      <c r="D33" s="81">
        <v>86</v>
      </c>
      <c r="E33" s="81">
        <v>78</v>
      </c>
      <c r="F33" s="81">
        <v>91</v>
      </c>
      <c r="G33" s="81">
        <v>83</v>
      </c>
      <c r="H33" s="86">
        <f t="shared" si="2"/>
        <v>84.2</v>
      </c>
      <c r="I33" s="86">
        <f t="shared" si="3"/>
        <v>33.68</v>
      </c>
      <c r="J33" s="94"/>
    </row>
    <row r="34" spans="1:10" ht="30" customHeight="1">
      <c r="A34" s="141"/>
      <c r="B34" s="80">
        <v>6</v>
      </c>
      <c r="C34" s="81">
        <v>80</v>
      </c>
      <c r="D34" s="81">
        <v>77</v>
      </c>
      <c r="E34" s="81">
        <v>78</v>
      </c>
      <c r="F34" s="81">
        <v>72</v>
      </c>
      <c r="G34" s="81">
        <v>70</v>
      </c>
      <c r="H34" s="86">
        <f t="shared" si="2"/>
        <v>75.4</v>
      </c>
      <c r="I34" s="86">
        <f t="shared" si="3"/>
        <v>30.160000000000004</v>
      </c>
      <c r="J34" s="94"/>
    </row>
    <row r="35" spans="1:10" ht="30" customHeight="1">
      <c r="A35" s="141"/>
      <c r="B35" s="80">
        <v>7</v>
      </c>
      <c r="C35" s="81">
        <v>64</v>
      </c>
      <c r="D35" s="81">
        <v>64</v>
      </c>
      <c r="E35" s="81">
        <v>70</v>
      </c>
      <c r="F35" s="81">
        <v>79.5</v>
      </c>
      <c r="G35" s="81">
        <v>71</v>
      </c>
      <c r="H35" s="86">
        <f t="shared" si="2"/>
        <v>69.7</v>
      </c>
      <c r="I35" s="86">
        <f t="shared" si="3"/>
        <v>27.880000000000003</v>
      </c>
      <c r="J35" s="94"/>
    </row>
    <row r="36" spans="1:10" ht="30" customHeight="1">
      <c r="A36" s="141"/>
      <c r="B36" s="80">
        <v>8</v>
      </c>
      <c r="C36" s="81">
        <v>94</v>
      </c>
      <c r="D36" s="81">
        <v>94</v>
      </c>
      <c r="E36" s="81">
        <v>94</v>
      </c>
      <c r="F36" s="81">
        <v>95</v>
      </c>
      <c r="G36" s="81">
        <v>88</v>
      </c>
      <c r="H36" s="86">
        <f t="shared" si="2"/>
        <v>93</v>
      </c>
      <c r="I36" s="86">
        <f t="shared" si="3"/>
        <v>37.2</v>
      </c>
      <c r="J36" s="94"/>
    </row>
    <row r="37" spans="1:10" ht="30" customHeight="1">
      <c r="A37" s="141"/>
      <c r="B37" s="80">
        <v>9</v>
      </c>
      <c r="C37" s="81">
        <v>80.5</v>
      </c>
      <c r="D37" s="81">
        <v>75</v>
      </c>
      <c r="E37" s="81">
        <v>71</v>
      </c>
      <c r="F37" s="81">
        <v>66</v>
      </c>
      <c r="G37" s="81">
        <v>66</v>
      </c>
      <c r="H37" s="86">
        <f t="shared" si="2"/>
        <v>71.7</v>
      </c>
      <c r="I37" s="86">
        <f t="shared" si="3"/>
        <v>28.680000000000003</v>
      </c>
      <c r="J37" s="94"/>
    </row>
    <row r="38" spans="1:10" ht="30" customHeight="1">
      <c r="A38" s="142"/>
      <c r="B38" s="83">
        <v>10</v>
      </c>
      <c r="C38" s="84"/>
      <c r="D38" s="84"/>
      <c r="E38" s="84"/>
      <c r="F38" s="84"/>
      <c r="G38" s="84"/>
      <c r="H38" s="87">
        <f t="shared" si="2"/>
      </c>
      <c r="I38" s="87">
        <f t="shared" si="3"/>
      </c>
      <c r="J38" s="95"/>
    </row>
    <row r="39" spans="1:10" ht="30" customHeight="1">
      <c r="A39" s="140" t="s">
        <v>13</v>
      </c>
      <c r="B39" s="77">
        <v>1</v>
      </c>
      <c r="C39" s="78">
        <v>83</v>
      </c>
      <c r="D39" s="78">
        <v>84</v>
      </c>
      <c r="E39" s="78">
        <v>80</v>
      </c>
      <c r="F39" s="78">
        <v>88</v>
      </c>
      <c r="G39" s="78">
        <v>91</v>
      </c>
      <c r="H39" s="79">
        <f t="shared" si="2"/>
        <v>85.2</v>
      </c>
      <c r="I39" s="79">
        <f t="shared" si="3"/>
        <v>34.080000000000005</v>
      </c>
      <c r="J39" s="91"/>
    </row>
    <row r="40" spans="1:10" ht="30" customHeight="1">
      <c r="A40" s="141"/>
      <c r="B40" s="80">
        <v>2</v>
      </c>
      <c r="C40" s="81">
        <v>85</v>
      </c>
      <c r="D40" s="81">
        <v>83</v>
      </c>
      <c r="E40" s="81">
        <v>75</v>
      </c>
      <c r="F40" s="81">
        <v>91</v>
      </c>
      <c r="G40" s="98">
        <v>91</v>
      </c>
      <c r="H40" s="86">
        <f t="shared" si="2"/>
        <v>85</v>
      </c>
      <c r="I40" s="86">
        <f t="shared" si="3"/>
        <v>34</v>
      </c>
      <c r="J40" s="94"/>
    </row>
    <row r="41" spans="1:10" ht="30" customHeight="1">
      <c r="A41" s="141"/>
      <c r="B41" s="80">
        <v>3</v>
      </c>
      <c r="C41" s="81">
        <v>81</v>
      </c>
      <c r="D41" s="81">
        <v>84</v>
      </c>
      <c r="E41" s="81">
        <v>80</v>
      </c>
      <c r="F41" s="81">
        <v>73</v>
      </c>
      <c r="G41" s="81">
        <v>82</v>
      </c>
      <c r="H41" s="86">
        <f t="shared" si="2"/>
        <v>80</v>
      </c>
      <c r="I41" s="86">
        <f t="shared" si="3"/>
        <v>32</v>
      </c>
      <c r="J41" s="94"/>
    </row>
    <row r="42" spans="1:10" ht="30" customHeight="1">
      <c r="A42" s="141"/>
      <c r="B42" s="80">
        <v>4</v>
      </c>
      <c r="C42" s="81">
        <v>80</v>
      </c>
      <c r="D42" s="81">
        <v>83</v>
      </c>
      <c r="E42" s="81">
        <v>81</v>
      </c>
      <c r="F42" s="81">
        <v>76</v>
      </c>
      <c r="G42" s="81">
        <v>91</v>
      </c>
      <c r="H42" s="86">
        <f t="shared" si="2"/>
        <v>82.2</v>
      </c>
      <c r="I42" s="86">
        <f t="shared" si="3"/>
        <v>32.88</v>
      </c>
      <c r="J42" s="94"/>
    </row>
    <row r="43" spans="1:10" ht="30" customHeight="1">
      <c r="A43" s="142"/>
      <c r="B43" s="83">
        <v>5</v>
      </c>
      <c r="C43" s="84"/>
      <c r="D43" s="84"/>
      <c r="E43" s="84"/>
      <c r="F43" s="84"/>
      <c r="G43" s="84"/>
      <c r="H43" s="87">
        <f t="shared" si="2"/>
      </c>
      <c r="I43" s="87">
        <f t="shared" si="3"/>
      </c>
      <c r="J43" s="95"/>
    </row>
    <row r="44" spans="1:10" ht="30" customHeight="1">
      <c r="A44" s="140" t="s">
        <v>14</v>
      </c>
      <c r="B44" s="77">
        <v>1</v>
      </c>
      <c r="C44" s="78">
        <v>80</v>
      </c>
      <c r="D44" s="78">
        <v>86</v>
      </c>
      <c r="E44" s="78">
        <v>71</v>
      </c>
      <c r="F44" s="78">
        <v>82</v>
      </c>
      <c r="G44" s="78">
        <v>83</v>
      </c>
      <c r="H44" s="88">
        <f t="shared" si="2"/>
        <v>80.4</v>
      </c>
      <c r="I44" s="88">
        <f t="shared" si="3"/>
        <v>32.160000000000004</v>
      </c>
      <c r="J44" s="96"/>
    </row>
    <row r="45" spans="1:10" ht="30" customHeight="1">
      <c r="A45" s="141"/>
      <c r="B45" s="80">
        <v>2</v>
      </c>
      <c r="C45" s="81">
        <v>94</v>
      </c>
      <c r="D45" s="81">
        <v>90</v>
      </c>
      <c r="E45" s="81">
        <v>71</v>
      </c>
      <c r="F45" s="81">
        <v>92</v>
      </c>
      <c r="G45" s="81">
        <v>92</v>
      </c>
      <c r="H45" s="86">
        <f t="shared" si="2"/>
        <v>87.8</v>
      </c>
      <c r="I45" s="86">
        <f t="shared" si="3"/>
        <v>35.12</v>
      </c>
      <c r="J45" s="94"/>
    </row>
    <row r="46" spans="1:10" ht="30" customHeight="1">
      <c r="A46" s="141"/>
      <c r="B46" s="80">
        <v>3</v>
      </c>
      <c r="C46" s="81">
        <v>88</v>
      </c>
      <c r="D46" s="81">
        <v>88</v>
      </c>
      <c r="E46" s="81">
        <v>85</v>
      </c>
      <c r="F46" s="81">
        <v>88</v>
      </c>
      <c r="G46" s="81">
        <v>87.5</v>
      </c>
      <c r="H46" s="86">
        <f t="shared" si="2"/>
        <v>87.3</v>
      </c>
      <c r="I46" s="86">
        <f t="shared" si="3"/>
        <v>34.92</v>
      </c>
      <c r="J46" s="94"/>
    </row>
    <row r="47" spans="1:10" ht="30" customHeight="1">
      <c r="A47" s="141"/>
      <c r="B47" s="80">
        <v>4</v>
      </c>
      <c r="C47" s="81">
        <v>83</v>
      </c>
      <c r="D47" s="81">
        <v>78</v>
      </c>
      <c r="E47" s="81">
        <v>84</v>
      </c>
      <c r="F47" s="81">
        <v>78</v>
      </c>
      <c r="G47" s="81">
        <v>80</v>
      </c>
      <c r="H47" s="86">
        <f t="shared" si="2"/>
        <v>80.6</v>
      </c>
      <c r="I47" s="86">
        <f t="shared" si="3"/>
        <v>32.24</v>
      </c>
      <c r="J47" s="94"/>
    </row>
    <row r="48" spans="1:10" ht="30" customHeight="1">
      <c r="A48" s="141"/>
      <c r="B48" s="80">
        <v>5</v>
      </c>
      <c r="C48" s="81">
        <v>70</v>
      </c>
      <c r="D48" s="81">
        <v>76</v>
      </c>
      <c r="E48" s="81">
        <v>74</v>
      </c>
      <c r="F48" s="81">
        <v>78</v>
      </c>
      <c r="G48" s="81">
        <v>76</v>
      </c>
      <c r="H48" s="86">
        <f t="shared" si="2"/>
        <v>74.8</v>
      </c>
      <c r="I48" s="86">
        <f t="shared" si="3"/>
        <v>29.92</v>
      </c>
      <c r="J48" s="94"/>
    </row>
    <row r="49" spans="1:10" ht="30" customHeight="1">
      <c r="A49" s="141"/>
      <c r="B49" s="80">
        <v>6</v>
      </c>
      <c r="C49" s="81">
        <v>68</v>
      </c>
      <c r="D49" s="81">
        <v>69</v>
      </c>
      <c r="E49" s="81">
        <v>74</v>
      </c>
      <c r="F49" s="81">
        <v>75</v>
      </c>
      <c r="G49" s="81">
        <v>79</v>
      </c>
      <c r="H49" s="86">
        <f t="shared" si="2"/>
        <v>73</v>
      </c>
      <c r="I49" s="86">
        <f t="shared" si="3"/>
        <v>29.200000000000003</v>
      </c>
      <c r="J49" s="94"/>
    </row>
    <row r="50" spans="1:10" ht="30" customHeight="1">
      <c r="A50" s="141"/>
      <c r="B50" s="80">
        <v>7</v>
      </c>
      <c r="C50" s="81">
        <v>85</v>
      </c>
      <c r="D50" s="81">
        <v>86</v>
      </c>
      <c r="E50" s="81">
        <v>88</v>
      </c>
      <c r="F50" s="81">
        <v>85</v>
      </c>
      <c r="G50" s="81">
        <v>90</v>
      </c>
      <c r="H50" s="86">
        <f t="shared" si="2"/>
        <v>86.8</v>
      </c>
      <c r="I50" s="86">
        <f t="shared" si="3"/>
        <v>34.72</v>
      </c>
      <c r="J50" s="94"/>
    </row>
    <row r="51" spans="1:10" ht="30" customHeight="1">
      <c r="A51" s="141"/>
      <c r="B51" s="80">
        <v>8</v>
      </c>
      <c r="C51" s="81">
        <v>70</v>
      </c>
      <c r="D51" s="81">
        <v>69</v>
      </c>
      <c r="E51" s="81">
        <v>80</v>
      </c>
      <c r="F51" s="81">
        <v>68</v>
      </c>
      <c r="G51" s="81">
        <v>75</v>
      </c>
      <c r="H51" s="86">
        <f t="shared" si="2"/>
        <v>72.4</v>
      </c>
      <c r="I51" s="86">
        <f t="shared" si="3"/>
        <v>28.960000000000004</v>
      </c>
      <c r="J51" s="94"/>
    </row>
    <row r="52" spans="1:10" ht="30" customHeight="1">
      <c r="A52" s="141"/>
      <c r="B52" s="80">
        <v>9</v>
      </c>
      <c r="C52" s="81">
        <v>67</v>
      </c>
      <c r="D52" s="81">
        <v>83</v>
      </c>
      <c r="E52" s="81">
        <v>72</v>
      </c>
      <c r="F52" s="81">
        <v>77</v>
      </c>
      <c r="G52" s="81">
        <v>79</v>
      </c>
      <c r="H52" s="86">
        <f aca="true" t="shared" si="4" ref="H52:H63">IF(COUNT(C52:G52)&gt;4,SUM(C52:G52)/COUNT(C52:G52),"")</f>
        <v>75.6</v>
      </c>
      <c r="I52" s="86">
        <f t="shared" si="3"/>
        <v>30.24</v>
      </c>
      <c r="J52" s="94"/>
    </row>
    <row r="53" spans="1:10" ht="30" customHeight="1">
      <c r="A53" s="142"/>
      <c r="B53" s="83">
        <v>10</v>
      </c>
      <c r="C53" s="84"/>
      <c r="D53" s="84"/>
      <c r="E53" s="84"/>
      <c r="F53" s="84"/>
      <c r="G53" s="84"/>
      <c r="H53" s="87">
        <f t="shared" si="4"/>
      </c>
      <c r="I53" s="87">
        <f t="shared" si="3"/>
      </c>
      <c r="J53" s="95"/>
    </row>
    <row r="54" spans="1:10" ht="30" customHeight="1" hidden="1">
      <c r="A54" s="140" t="s">
        <v>15</v>
      </c>
      <c r="B54" s="77">
        <v>1</v>
      </c>
      <c r="C54" s="78"/>
      <c r="D54" s="78"/>
      <c r="E54" s="78"/>
      <c r="F54" s="78"/>
      <c r="G54" s="78"/>
      <c r="H54" s="88">
        <f t="shared" si="4"/>
      </c>
      <c r="I54" s="88">
        <f t="shared" si="3"/>
      </c>
      <c r="J54" s="96"/>
    </row>
    <row r="55" spans="1:10" ht="30" customHeight="1" hidden="1">
      <c r="A55" s="141"/>
      <c r="B55" s="80">
        <v>2</v>
      </c>
      <c r="C55" s="81"/>
      <c r="D55" s="81"/>
      <c r="E55" s="81"/>
      <c r="F55" s="81"/>
      <c r="G55" s="81"/>
      <c r="H55" s="86">
        <f t="shared" si="4"/>
      </c>
      <c r="I55" s="86">
        <f t="shared" si="3"/>
      </c>
      <c r="J55" s="94"/>
    </row>
    <row r="56" spans="1:10" ht="30" customHeight="1" hidden="1">
      <c r="A56" s="141"/>
      <c r="B56" s="80">
        <v>3</v>
      </c>
      <c r="C56" s="81"/>
      <c r="D56" s="81"/>
      <c r="E56" s="81"/>
      <c r="F56" s="81"/>
      <c r="G56" s="81"/>
      <c r="H56" s="86">
        <f t="shared" si="4"/>
      </c>
      <c r="I56" s="86">
        <f t="shared" si="3"/>
      </c>
      <c r="J56" s="94"/>
    </row>
    <row r="57" spans="1:10" ht="30" customHeight="1" hidden="1">
      <c r="A57" s="141"/>
      <c r="B57" s="80">
        <v>4</v>
      </c>
      <c r="C57" s="81"/>
      <c r="D57" s="81"/>
      <c r="E57" s="81"/>
      <c r="F57" s="81"/>
      <c r="G57" s="81"/>
      <c r="H57" s="86">
        <f t="shared" si="4"/>
      </c>
      <c r="I57" s="86">
        <f t="shared" si="3"/>
      </c>
      <c r="J57" s="94"/>
    </row>
    <row r="58" spans="1:10" ht="30" customHeight="1" hidden="1">
      <c r="A58" s="142"/>
      <c r="B58" s="83">
        <v>5</v>
      </c>
      <c r="C58" s="84"/>
      <c r="D58" s="84"/>
      <c r="E58" s="84"/>
      <c r="F58" s="84"/>
      <c r="G58" s="84"/>
      <c r="H58" s="87">
        <f t="shared" si="4"/>
      </c>
      <c r="I58" s="87">
        <f t="shared" si="3"/>
      </c>
      <c r="J58" s="95"/>
    </row>
    <row r="59" spans="1:10" ht="30" customHeight="1" hidden="1">
      <c r="A59" s="143" t="s">
        <v>16</v>
      </c>
      <c r="B59" s="77">
        <v>1</v>
      </c>
      <c r="C59" s="78"/>
      <c r="D59" s="78"/>
      <c r="E59" s="78"/>
      <c r="F59" s="78"/>
      <c r="G59" s="78"/>
      <c r="H59" s="88">
        <f t="shared" si="4"/>
      </c>
      <c r="I59" s="88">
        <f t="shared" si="3"/>
      </c>
      <c r="J59" s="96"/>
    </row>
    <row r="60" spans="1:10" ht="30" customHeight="1" hidden="1">
      <c r="A60" s="144"/>
      <c r="B60" s="80">
        <v>2</v>
      </c>
      <c r="C60" s="81"/>
      <c r="D60" s="81"/>
      <c r="E60" s="81"/>
      <c r="F60" s="81"/>
      <c r="G60" s="81"/>
      <c r="H60" s="86">
        <f t="shared" si="4"/>
      </c>
      <c r="I60" s="86">
        <f t="shared" si="3"/>
      </c>
      <c r="J60" s="94"/>
    </row>
    <row r="61" spans="1:10" ht="30" customHeight="1" hidden="1">
      <c r="A61" s="144"/>
      <c r="B61" s="80">
        <v>3</v>
      </c>
      <c r="C61" s="81"/>
      <c r="D61" s="81"/>
      <c r="E61" s="81"/>
      <c r="F61" s="81"/>
      <c r="G61" s="81"/>
      <c r="H61" s="86">
        <f t="shared" si="4"/>
      </c>
      <c r="I61" s="86">
        <f t="shared" si="3"/>
      </c>
      <c r="J61" s="94"/>
    </row>
    <row r="62" spans="1:10" ht="30" customHeight="1" hidden="1">
      <c r="A62" s="144"/>
      <c r="B62" s="80">
        <v>4</v>
      </c>
      <c r="C62" s="81"/>
      <c r="D62" s="81"/>
      <c r="E62" s="81"/>
      <c r="F62" s="81"/>
      <c r="G62" s="81"/>
      <c r="H62" s="86">
        <f t="shared" si="4"/>
      </c>
      <c r="I62" s="86">
        <f t="shared" si="3"/>
      </c>
      <c r="J62" s="94"/>
    </row>
    <row r="63" spans="1:10" ht="30" customHeight="1" hidden="1">
      <c r="A63" s="144"/>
      <c r="B63" s="80">
        <v>5</v>
      </c>
      <c r="C63" s="81"/>
      <c r="D63" s="81"/>
      <c r="E63" s="81"/>
      <c r="F63" s="81"/>
      <c r="G63" s="81"/>
      <c r="H63" s="86">
        <f t="shared" si="4"/>
      </c>
      <c r="I63" s="86">
        <f t="shared" si="3"/>
      </c>
      <c r="J63" s="94"/>
    </row>
  </sheetData>
  <sheetProtection/>
  <mergeCells count="14">
    <mergeCell ref="A1:J1"/>
    <mergeCell ref="C2:H2"/>
    <mergeCell ref="A2:A3"/>
    <mergeCell ref="A4:A13"/>
    <mergeCell ref="B2:B3"/>
    <mergeCell ref="J2:J3"/>
    <mergeCell ref="A39:A43"/>
    <mergeCell ref="A44:A53"/>
    <mergeCell ref="A54:A58"/>
    <mergeCell ref="A59:A63"/>
    <mergeCell ref="A14:A18"/>
    <mergeCell ref="A19:A23"/>
    <mergeCell ref="A24:A28"/>
    <mergeCell ref="A29:A38"/>
  </mergeCells>
  <printOptions/>
  <pageMargins left="1" right="1" top="1" bottom="1" header="0.5" footer="0.5"/>
  <pageSetup fitToHeight="0" fitToWidth="1" horizontalDpi="600" verticalDpi="600" orientation="landscape" paperSize="9" r:id="rId1"/>
  <headerFooter alignWithMargins="0">
    <oddFooter>&amp;L&amp;16监督组：&amp;C&amp;16计分员：
核分员：</oddFooter>
  </headerFooter>
  <rowBreaks count="7" manualBreakCount="7">
    <brk id="13" max="255" man="1"/>
    <brk id="18" max="255" man="1"/>
    <brk id="23" max="255" man="1"/>
    <brk id="28" max="255" man="1"/>
    <brk id="38" max="255" man="1"/>
    <brk id="43" max="25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1" ySplit="2" topLeftCell="C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3.5"/>
  <cols>
    <col min="1" max="1" width="10.125" style="0" customWidth="1"/>
    <col min="2" max="2" width="9.00390625" style="0" hidden="1" customWidth="1"/>
    <col min="3" max="3" width="11.125" style="0" customWidth="1"/>
    <col min="4" max="6" width="12.625" style="0" customWidth="1"/>
    <col min="7" max="7" width="10.00390625" style="0" bestFit="1" customWidth="1"/>
  </cols>
  <sheetData>
    <row r="1" spans="1:8" ht="49.5" customHeight="1">
      <c r="A1" s="156" t="s">
        <v>17</v>
      </c>
      <c r="B1" s="156"/>
      <c r="C1" s="157"/>
      <c r="D1" s="157"/>
      <c r="E1" s="157"/>
      <c r="F1" s="157"/>
      <c r="G1" s="158"/>
      <c r="H1" s="159"/>
    </row>
    <row r="2" spans="1:8" s="1" customFormat="1" ht="42.75" customHeight="1">
      <c r="A2" s="2" t="s">
        <v>1</v>
      </c>
      <c r="B2" s="3" t="s">
        <v>18</v>
      </c>
      <c r="C2" s="3" t="s">
        <v>19</v>
      </c>
      <c r="D2" s="4" t="s">
        <v>20</v>
      </c>
      <c r="E2" s="4" t="s">
        <v>21</v>
      </c>
      <c r="F2" s="4" t="s">
        <v>22</v>
      </c>
      <c r="G2" s="5" t="s">
        <v>23</v>
      </c>
      <c r="H2" s="6" t="s">
        <v>24</v>
      </c>
    </row>
    <row r="3" spans="1:8" ht="30" customHeight="1">
      <c r="A3" s="164" t="s">
        <v>25</v>
      </c>
      <c r="B3" s="7" t="s">
        <v>26</v>
      </c>
      <c r="C3" s="8" t="s">
        <v>27</v>
      </c>
      <c r="D3" s="9">
        <v>77.2</v>
      </c>
      <c r="E3" s="10">
        <f>D3*0.6</f>
        <v>46.32</v>
      </c>
      <c r="F3" s="11" t="e">
        <f>VLOOKUP(C3,'面试成绩汇总表(填写考生序号)'!$E$4:$M$63,9,FALSE)</f>
        <v>#N/A</v>
      </c>
      <c r="G3" s="12" t="e">
        <f>IF(F3="","",SUM(E3:F3))</f>
        <v>#N/A</v>
      </c>
      <c r="H3" s="13">
        <f>IF(COUNT(G3),RANK(G3,$G$3:$G$7),"")</f>
      </c>
    </row>
    <row r="4" spans="1:8" ht="30" customHeight="1">
      <c r="A4" s="165"/>
      <c r="B4" s="14" t="s">
        <v>28</v>
      </c>
      <c r="C4" s="15" t="s">
        <v>29</v>
      </c>
      <c r="D4" s="16">
        <v>73.5</v>
      </c>
      <c r="E4" s="17">
        <f aca="true" t="shared" si="0" ref="E4:E57">D4*0.6</f>
        <v>44.1</v>
      </c>
      <c r="F4" s="18" t="e">
        <f>VLOOKUP(C4,'面试成绩汇总表(填写考生序号)'!$E$4:$M$63,9,FALSE)</f>
        <v>#N/A</v>
      </c>
      <c r="G4" s="19" t="e">
        <f aca="true" t="shared" si="1" ref="G4:G57">IF(F4="","",SUM(E4:F4))</f>
        <v>#N/A</v>
      </c>
      <c r="H4" s="20">
        <f>IF(COUNT(G4),RANK(G4,$G$3:$G$7),"")</f>
      </c>
    </row>
    <row r="5" spans="1:8" ht="30" customHeight="1">
      <c r="A5" s="165"/>
      <c r="B5" s="14" t="s">
        <v>30</v>
      </c>
      <c r="C5" s="15" t="s">
        <v>31</v>
      </c>
      <c r="D5" s="16">
        <v>72.6</v>
      </c>
      <c r="E5" s="17">
        <f t="shared" si="0"/>
        <v>43.559999999999995</v>
      </c>
      <c r="F5" s="18" t="e">
        <f>VLOOKUP(C5,'面试成绩汇总表(填写考生序号)'!$E$4:$M$63,9,FALSE)</f>
        <v>#N/A</v>
      </c>
      <c r="G5" s="19" t="e">
        <f t="shared" si="1"/>
        <v>#N/A</v>
      </c>
      <c r="H5" s="20">
        <f>IF(COUNT(G5),RANK(G5,$G$3:$G$7),"")</f>
      </c>
    </row>
    <row r="6" spans="1:8" ht="30" customHeight="1">
      <c r="A6" s="165"/>
      <c r="B6" s="14" t="s">
        <v>32</v>
      </c>
      <c r="C6" s="15" t="s">
        <v>33</v>
      </c>
      <c r="D6" s="16">
        <v>72.2</v>
      </c>
      <c r="E6" s="17">
        <f t="shared" si="0"/>
        <v>43.32</v>
      </c>
      <c r="F6" s="19" t="e">
        <f>VLOOKUP(C6,'面试成绩汇总表(填写考生序号)'!$E$4:$M$63,9,FALSE)</f>
        <v>#N/A</v>
      </c>
      <c r="G6" s="19" t="e">
        <f t="shared" si="1"/>
        <v>#N/A</v>
      </c>
      <c r="H6" s="20">
        <f>IF(COUNT(G6),RANK(G6,$G$3:$G$7),"")</f>
      </c>
    </row>
    <row r="7" spans="1:8" ht="30" customHeight="1">
      <c r="A7" s="166"/>
      <c r="B7" s="21" t="s">
        <v>34</v>
      </c>
      <c r="C7" s="22" t="s">
        <v>35</v>
      </c>
      <c r="D7" s="23">
        <v>72.1</v>
      </c>
      <c r="E7" s="24">
        <f t="shared" si="0"/>
        <v>43.26</v>
      </c>
      <c r="F7" s="25" t="e">
        <f>VLOOKUP(C7,'面试成绩汇总表(填写考生序号)'!$E$4:$M$63,9,FALSE)</f>
        <v>#N/A</v>
      </c>
      <c r="G7" s="25" t="e">
        <f t="shared" si="1"/>
        <v>#N/A</v>
      </c>
      <c r="H7" s="26" t="s">
        <v>36</v>
      </c>
    </row>
    <row r="8" spans="1:8" ht="30" customHeight="1">
      <c r="A8" s="164" t="s">
        <v>37</v>
      </c>
      <c r="B8" s="27" t="s">
        <v>38</v>
      </c>
      <c r="C8" s="28">
        <v>93101185515</v>
      </c>
      <c r="D8" s="9">
        <v>81.6</v>
      </c>
      <c r="E8" s="10">
        <f t="shared" si="0"/>
        <v>48.959999999999994</v>
      </c>
      <c r="F8" s="29" t="e">
        <f>VLOOKUP(C8,'面试成绩汇总表(填写考生序号)'!$E$4:$M$63,9,FALSE)</f>
        <v>#N/A</v>
      </c>
      <c r="G8" s="29" t="e">
        <f t="shared" si="1"/>
        <v>#N/A</v>
      </c>
      <c r="H8" s="30" t="e">
        <f>#N/A</f>
        <v>#N/A</v>
      </c>
    </row>
    <row r="9" spans="1:8" ht="30" customHeight="1">
      <c r="A9" s="165"/>
      <c r="B9" s="31" t="s">
        <v>39</v>
      </c>
      <c r="C9" s="32">
        <v>93101060310</v>
      </c>
      <c r="D9" s="16">
        <v>81</v>
      </c>
      <c r="E9" s="17">
        <f t="shared" si="0"/>
        <v>48.6</v>
      </c>
      <c r="F9" s="19" t="e">
        <f>VLOOKUP(C9,'面试成绩汇总表(填写考生序号)'!$E$4:$M$63,9,FALSE)</f>
        <v>#N/A</v>
      </c>
      <c r="G9" s="19" t="e">
        <f t="shared" si="1"/>
        <v>#N/A</v>
      </c>
      <c r="H9" s="20" t="e">
        <f>#N/A</f>
        <v>#N/A</v>
      </c>
    </row>
    <row r="10" spans="1:8" ht="30" customHeight="1">
      <c r="A10" s="167"/>
      <c r="B10" s="31" t="s">
        <v>40</v>
      </c>
      <c r="C10" s="32">
        <v>93101122721</v>
      </c>
      <c r="D10" s="16">
        <v>78.9</v>
      </c>
      <c r="E10" s="17">
        <f t="shared" si="0"/>
        <v>47.34</v>
      </c>
      <c r="F10" s="19" t="e">
        <f>VLOOKUP(C10,'面试成绩汇总表(填写考生序号)'!$E$4:$M$63,9,FALSE)</f>
        <v>#N/A</v>
      </c>
      <c r="G10" s="19" t="e">
        <f t="shared" si="1"/>
        <v>#N/A</v>
      </c>
      <c r="H10" s="20" t="e">
        <f>#N/A</f>
        <v>#N/A</v>
      </c>
    </row>
    <row r="11" spans="1:8" ht="30" customHeight="1">
      <c r="A11" s="167"/>
      <c r="B11" s="31" t="s">
        <v>41</v>
      </c>
      <c r="C11" s="32">
        <v>93101174725</v>
      </c>
      <c r="D11" s="16">
        <v>76.7</v>
      </c>
      <c r="E11" s="17">
        <f t="shared" si="0"/>
        <v>46.02</v>
      </c>
      <c r="F11" s="19" t="e">
        <f>VLOOKUP(C11,'面试成绩汇总表(填写考生序号)'!$E$4:$M$63,9,FALSE)</f>
        <v>#N/A</v>
      </c>
      <c r="G11" s="19" t="e">
        <f t="shared" si="1"/>
        <v>#N/A</v>
      </c>
      <c r="H11" s="20" t="e">
        <f>#N/A</f>
        <v>#N/A</v>
      </c>
    </row>
    <row r="12" spans="1:8" ht="30" customHeight="1">
      <c r="A12" s="168"/>
      <c r="B12" s="33" t="s">
        <v>42</v>
      </c>
      <c r="C12" s="34">
        <v>93101183204</v>
      </c>
      <c r="D12" s="23">
        <v>76.3</v>
      </c>
      <c r="E12" s="24">
        <f t="shared" si="0"/>
        <v>45.779999999999994</v>
      </c>
      <c r="F12" s="25" t="e">
        <f>VLOOKUP(C12,'面试成绩汇总表(填写考生序号)'!$E$4:$M$63,9,FALSE)</f>
        <v>#N/A</v>
      </c>
      <c r="G12" s="25" t="e">
        <f t="shared" si="1"/>
        <v>#N/A</v>
      </c>
      <c r="H12" s="26" t="e">
        <f>#N/A</f>
        <v>#N/A</v>
      </c>
    </row>
    <row r="13" spans="1:8" ht="30" customHeight="1">
      <c r="A13" s="164" t="s">
        <v>43</v>
      </c>
      <c r="B13" s="27" t="s">
        <v>44</v>
      </c>
      <c r="C13" s="28">
        <v>93101280929</v>
      </c>
      <c r="D13" s="9">
        <v>77.7</v>
      </c>
      <c r="E13" s="10">
        <f t="shared" si="0"/>
        <v>46.62</v>
      </c>
      <c r="F13" s="29" t="e">
        <f>VLOOKUP(C13,'面试成绩汇总表(填写考生序号)'!$E$4:$M$63,9,FALSE)</f>
        <v>#N/A</v>
      </c>
      <c r="G13" s="29" t="e">
        <f t="shared" si="1"/>
        <v>#N/A</v>
      </c>
      <c r="H13" s="30" t="e">
        <f>#N/A</f>
        <v>#N/A</v>
      </c>
    </row>
    <row r="14" spans="1:8" ht="30" customHeight="1">
      <c r="A14" s="165"/>
      <c r="B14" s="31" t="s">
        <v>45</v>
      </c>
      <c r="C14" s="32">
        <v>93101143822</v>
      </c>
      <c r="D14" s="16">
        <v>70.1</v>
      </c>
      <c r="E14" s="17">
        <f t="shared" si="0"/>
        <v>42.059999999999995</v>
      </c>
      <c r="F14" s="19" t="e">
        <f>VLOOKUP(C14,'面试成绩汇总表(填写考生序号)'!$E$4:$M$63,9,FALSE)</f>
        <v>#N/A</v>
      </c>
      <c r="G14" s="19" t="e">
        <f t="shared" si="1"/>
        <v>#N/A</v>
      </c>
      <c r="H14" s="20" t="e">
        <f>#N/A</f>
        <v>#N/A</v>
      </c>
    </row>
    <row r="15" spans="1:8" ht="30" customHeight="1">
      <c r="A15" s="167"/>
      <c r="B15" s="31" t="s">
        <v>46</v>
      </c>
      <c r="C15" s="32">
        <v>93101180929</v>
      </c>
      <c r="D15" s="16">
        <v>67.5</v>
      </c>
      <c r="E15" s="17">
        <f t="shared" si="0"/>
        <v>40.5</v>
      </c>
      <c r="F15" s="19" t="e">
        <f>VLOOKUP(C15,'面试成绩汇总表(填写考生序号)'!$E$4:$M$63,9,FALSE)</f>
        <v>#N/A</v>
      </c>
      <c r="G15" s="19" t="e">
        <f t="shared" si="1"/>
        <v>#N/A</v>
      </c>
      <c r="H15" s="20" t="e">
        <f>#N/A</f>
        <v>#N/A</v>
      </c>
    </row>
    <row r="16" spans="1:8" ht="30" customHeight="1">
      <c r="A16" s="167"/>
      <c r="B16" s="31" t="s">
        <v>47</v>
      </c>
      <c r="C16" s="32">
        <v>93101111211</v>
      </c>
      <c r="D16" s="16">
        <v>66.1</v>
      </c>
      <c r="E16" s="17">
        <f t="shared" si="0"/>
        <v>39.66</v>
      </c>
      <c r="F16" s="19" t="e">
        <f>VLOOKUP(C16,'面试成绩汇总表(填写考生序号)'!$E$4:$M$63,9,FALSE)</f>
        <v>#N/A</v>
      </c>
      <c r="G16" s="19" t="e">
        <f t="shared" si="1"/>
        <v>#N/A</v>
      </c>
      <c r="H16" s="20" t="e">
        <f>#N/A</f>
        <v>#N/A</v>
      </c>
    </row>
    <row r="17" spans="1:8" ht="30" customHeight="1">
      <c r="A17" s="168"/>
      <c r="B17" s="33" t="s">
        <v>48</v>
      </c>
      <c r="C17" s="34">
        <v>93101173416</v>
      </c>
      <c r="D17" s="23">
        <v>65.6</v>
      </c>
      <c r="E17" s="24">
        <f t="shared" si="0"/>
        <v>39.35999999999999</v>
      </c>
      <c r="F17" s="25" t="e">
        <f>VLOOKUP(C17,'面试成绩汇总表(填写考生序号)'!$E$4:$M$63,9,FALSE)</f>
        <v>#N/A</v>
      </c>
      <c r="G17" s="25" t="e">
        <f t="shared" si="1"/>
        <v>#N/A</v>
      </c>
      <c r="H17" s="26" t="e">
        <f>#N/A</f>
        <v>#N/A</v>
      </c>
    </row>
    <row r="18" spans="1:8" ht="30" customHeight="1">
      <c r="A18" s="164" t="s">
        <v>49</v>
      </c>
      <c r="B18" s="7" t="s">
        <v>50</v>
      </c>
      <c r="C18" s="28">
        <v>93101081921</v>
      </c>
      <c r="D18" s="9">
        <v>78.8</v>
      </c>
      <c r="E18" s="10">
        <f t="shared" si="0"/>
        <v>47.279999999999994</v>
      </c>
      <c r="F18" s="29" t="e">
        <f>VLOOKUP(C18,'面试成绩汇总表(填写考生序号)'!$E$4:$M$63,9,FALSE)</f>
        <v>#N/A</v>
      </c>
      <c r="G18" s="29" t="e">
        <f t="shared" si="1"/>
        <v>#N/A</v>
      </c>
      <c r="H18" s="30">
        <f>IF(COUNT(G18),RANK(G18,$G$18:$G$32),"")</f>
      </c>
    </row>
    <row r="19" spans="1:8" ht="30" customHeight="1">
      <c r="A19" s="165"/>
      <c r="B19" s="14" t="s">
        <v>51</v>
      </c>
      <c r="C19" s="32">
        <v>93101204020</v>
      </c>
      <c r="D19" s="16">
        <v>77.4</v>
      </c>
      <c r="E19" s="17">
        <f t="shared" si="0"/>
        <v>46.440000000000005</v>
      </c>
      <c r="F19" s="19" t="e">
        <f>VLOOKUP(C19,'面试成绩汇总表(填写考生序号)'!$E$4:$M$63,9,FALSE)</f>
        <v>#N/A</v>
      </c>
      <c r="G19" s="19" t="e">
        <f t="shared" si="1"/>
        <v>#N/A</v>
      </c>
      <c r="H19" s="20">
        <f aca="true" t="shared" si="2" ref="H19:H32">IF(COUNT(G19),RANK(G19,$G$18:$G$32),"")</f>
      </c>
    </row>
    <row r="20" spans="1:8" ht="30" customHeight="1">
      <c r="A20" s="165"/>
      <c r="B20" s="14" t="s">
        <v>52</v>
      </c>
      <c r="C20" s="32">
        <v>93101100811</v>
      </c>
      <c r="D20" s="16">
        <v>76.9</v>
      </c>
      <c r="E20" s="17">
        <f t="shared" si="0"/>
        <v>46.14</v>
      </c>
      <c r="F20" s="19" t="e">
        <f>VLOOKUP(C20,'面试成绩汇总表(填写考生序号)'!$E$4:$M$63,9,FALSE)</f>
        <v>#N/A</v>
      </c>
      <c r="G20" s="19" t="e">
        <f t="shared" si="1"/>
        <v>#N/A</v>
      </c>
      <c r="H20" s="20">
        <f t="shared" si="2"/>
      </c>
    </row>
    <row r="21" spans="1:8" ht="30" customHeight="1">
      <c r="A21" s="165"/>
      <c r="B21" s="14" t="s">
        <v>53</v>
      </c>
      <c r="C21" s="32">
        <v>93101081224</v>
      </c>
      <c r="D21" s="16">
        <v>75.4</v>
      </c>
      <c r="E21" s="17">
        <f t="shared" si="0"/>
        <v>45.24</v>
      </c>
      <c r="F21" s="19" t="e">
        <f>VLOOKUP(C21,'面试成绩汇总表(填写考生序号)'!$E$4:$M$63,9,FALSE)</f>
        <v>#N/A</v>
      </c>
      <c r="G21" s="19" t="e">
        <f t="shared" si="1"/>
        <v>#N/A</v>
      </c>
      <c r="H21" s="20">
        <f t="shared" si="2"/>
      </c>
    </row>
    <row r="22" spans="1:8" ht="30" customHeight="1">
      <c r="A22" s="165"/>
      <c r="B22" s="14" t="s">
        <v>54</v>
      </c>
      <c r="C22" s="32">
        <v>93101281809</v>
      </c>
      <c r="D22" s="16">
        <v>75.2</v>
      </c>
      <c r="E22" s="17">
        <f t="shared" si="0"/>
        <v>45.12</v>
      </c>
      <c r="F22" s="19" t="e">
        <f>VLOOKUP(C22,'面试成绩汇总表(填写考生序号)'!$E$4:$M$63,9,FALSE)</f>
        <v>#N/A</v>
      </c>
      <c r="G22" s="19" t="e">
        <f t="shared" si="1"/>
        <v>#N/A</v>
      </c>
      <c r="H22" s="20">
        <f t="shared" si="2"/>
      </c>
    </row>
    <row r="23" spans="1:8" ht="30" customHeight="1">
      <c r="A23" s="165"/>
      <c r="B23" s="14" t="s">
        <v>55</v>
      </c>
      <c r="C23" s="32">
        <v>93101144104</v>
      </c>
      <c r="D23" s="16">
        <v>75.2</v>
      </c>
      <c r="E23" s="17">
        <f t="shared" si="0"/>
        <v>45.12</v>
      </c>
      <c r="F23" s="19" t="e">
        <f>VLOOKUP(C23,'面试成绩汇总表(填写考生序号)'!$E$4:$M$63,9,FALSE)</f>
        <v>#N/A</v>
      </c>
      <c r="G23" s="19" t="e">
        <f t="shared" si="1"/>
        <v>#N/A</v>
      </c>
      <c r="H23" s="20">
        <f t="shared" si="2"/>
      </c>
    </row>
    <row r="24" spans="1:8" ht="30" customHeight="1">
      <c r="A24" s="165"/>
      <c r="B24" s="14" t="s">
        <v>56</v>
      </c>
      <c r="C24" s="32">
        <v>93101071916</v>
      </c>
      <c r="D24" s="16">
        <v>74.4</v>
      </c>
      <c r="E24" s="17">
        <f t="shared" si="0"/>
        <v>44.64</v>
      </c>
      <c r="F24" s="19" t="e">
        <f>VLOOKUP(C24,'面试成绩汇总表(填写考生序号)'!$E$4:$M$63,9,FALSE)</f>
        <v>#N/A</v>
      </c>
      <c r="G24" s="19" t="e">
        <f t="shared" si="1"/>
        <v>#N/A</v>
      </c>
      <c r="H24" s="20">
        <f t="shared" si="2"/>
      </c>
    </row>
    <row r="25" spans="1:8" ht="30" customHeight="1">
      <c r="A25" s="165"/>
      <c r="B25" s="14" t="s">
        <v>57</v>
      </c>
      <c r="C25" s="32">
        <v>93101011222</v>
      </c>
      <c r="D25" s="16">
        <v>74.3</v>
      </c>
      <c r="E25" s="17">
        <f t="shared" si="0"/>
        <v>44.58</v>
      </c>
      <c r="F25" s="19" t="e">
        <f>VLOOKUP(C25,'面试成绩汇总表(填写考生序号)'!$E$4:$M$63,9,FALSE)</f>
        <v>#N/A</v>
      </c>
      <c r="G25" s="19" t="e">
        <f t="shared" si="1"/>
        <v>#N/A</v>
      </c>
      <c r="H25" s="20">
        <f t="shared" si="2"/>
      </c>
    </row>
    <row r="26" spans="1:8" ht="30" customHeight="1">
      <c r="A26" s="165"/>
      <c r="B26" s="14" t="s">
        <v>58</v>
      </c>
      <c r="C26" s="32">
        <v>93101231602</v>
      </c>
      <c r="D26" s="16">
        <v>74</v>
      </c>
      <c r="E26" s="17">
        <f t="shared" si="0"/>
        <v>44.4</v>
      </c>
      <c r="F26" s="19" t="e">
        <f>VLOOKUP(C26,'面试成绩汇总表(填写考生序号)'!$E$4:$M$63,9,FALSE)</f>
        <v>#N/A</v>
      </c>
      <c r="G26" s="19" t="e">
        <f t="shared" si="1"/>
        <v>#N/A</v>
      </c>
      <c r="H26" s="20">
        <f t="shared" si="2"/>
      </c>
    </row>
    <row r="27" spans="1:8" ht="30" customHeight="1">
      <c r="A27" s="165"/>
      <c r="B27" s="14" t="s">
        <v>59</v>
      </c>
      <c r="C27" s="32">
        <v>93101011824</v>
      </c>
      <c r="D27" s="16">
        <v>74</v>
      </c>
      <c r="E27" s="17">
        <f t="shared" si="0"/>
        <v>44.4</v>
      </c>
      <c r="F27" s="19" t="e">
        <f>VLOOKUP(C27,'面试成绩汇总表(填写考生序号)'!$E$4:$M$63,9,FALSE)</f>
        <v>#N/A</v>
      </c>
      <c r="G27" s="19" t="e">
        <f t="shared" si="1"/>
        <v>#N/A</v>
      </c>
      <c r="H27" s="20">
        <f t="shared" si="2"/>
      </c>
    </row>
    <row r="28" spans="1:8" ht="30" customHeight="1">
      <c r="A28" s="165"/>
      <c r="B28" s="14" t="s">
        <v>60</v>
      </c>
      <c r="C28" s="32">
        <v>93101200629</v>
      </c>
      <c r="D28" s="16">
        <v>72.7</v>
      </c>
      <c r="E28" s="17">
        <f t="shared" si="0"/>
        <v>43.62</v>
      </c>
      <c r="F28" s="19" t="e">
        <f>VLOOKUP(C28,'面试成绩汇总表(填写考生序号)'!$E$4:$M$63,9,FALSE)</f>
        <v>#N/A</v>
      </c>
      <c r="G28" s="19" t="e">
        <f t="shared" si="1"/>
        <v>#N/A</v>
      </c>
      <c r="H28" s="20" t="s">
        <v>36</v>
      </c>
    </row>
    <row r="29" spans="1:8" ht="30" customHeight="1">
      <c r="A29" s="165"/>
      <c r="B29" s="14" t="s">
        <v>61</v>
      </c>
      <c r="C29" s="32">
        <v>93101274725</v>
      </c>
      <c r="D29" s="16">
        <v>72</v>
      </c>
      <c r="E29" s="17">
        <f t="shared" si="0"/>
        <v>43.199999999999996</v>
      </c>
      <c r="F29" s="19" t="e">
        <f>VLOOKUP(C29,'面试成绩汇总表(填写考生序号)'!$E$4:$M$63,9,FALSE)</f>
        <v>#N/A</v>
      </c>
      <c r="G29" s="19" t="e">
        <f t="shared" si="1"/>
        <v>#N/A</v>
      </c>
      <c r="H29" s="20">
        <f t="shared" si="2"/>
      </c>
    </row>
    <row r="30" spans="1:8" ht="30" customHeight="1">
      <c r="A30" s="165"/>
      <c r="B30" s="14" t="s">
        <v>62</v>
      </c>
      <c r="C30" s="32">
        <v>93101032001</v>
      </c>
      <c r="D30" s="16">
        <v>72</v>
      </c>
      <c r="E30" s="17">
        <f t="shared" si="0"/>
        <v>43.199999999999996</v>
      </c>
      <c r="F30" s="19" t="e">
        <f>VLOOKUP(C30,'面试成绩汇总表(填写考生序号)'!$E$4:$M$63,9,FALSE)</f>
        <v>#N/A</v>
      </c>
      <c r="G30" s="19" t="e">
        <f t="shared" si="1"/>
        <v>#N/A</v>
      </c>
      <c r="H30" s="20" t="s">
        <v>36</v>
      </c>
    </row>
    <row r="31" spans="1:8" ht="30" customHeight="1">
      <c r="A31" s="165"/>
      <c r="B31" s="14" t="s">
        <v>63</v>
      </c>
      <c r="C31" s="32">
        <v>93101114105</v>
      </c>
      <c r="D31" s="16">
        <v>71.9</v>
      </c>
      <c r="E31" s="17">
        <f t="shared" si="0"/>
        <v>43.14</v>
      </c>
      <c r="F31" s="19" t="e">
        <f>VLOOKUP(C31,'面试成绩汇总表(填写考生序号)'!$E$4:$M$63,9,FALSE)</f>
        <v>#N/A</v>
      </c>
      <c r="G31" s="19" t="e">
        <f t="shared" si="1"/>
        <v>#N/A</v>
      </c>
      <c r="H31" s="20">
        <f t="shared" si="2"/>
      </c>
    </row>
    <row r="32" spans="1:8" ht="30" customHeight="1">
      <c r="A32" s="166"/>
      <c r="B32" s="21" t="s">
        <v>64</v>
      </c>
      <c r="C32" s="34">
        <v>93101122128</v>
      </c>
      <c r="D32" s="23">
        <v>71.5</v>
      </c>
      <c r="E32" s="24">
        <f t="shared" si="0"/>
        <v>42.9</v>
      </c>
      <c r="F32" s="25" t="e">
        <f>VLOOKUP(C32,'面试成绩汇总表(填写考生序号)'!$E$4:$M$63,9,FALSE)</f>
        <v>#N/A</v>
      </c>
      <c r="G32" s="25" t="e">
        <f t="shared" si="1"/>
        <v>#N/A</v>
      </c>
      <c r="H32" s="26">
        <f t="shared" si="2"/>
      </c>
    </row>
    <row r="33" spans="1:8" ht="30" customHeight="1">
      <c r="A33" s="164" t="s">
        <v>65</v>
      </c>
      <c r="B33" s="7" t="s">
        <v>66</v>
      </c>
      <c r="C33" s="28">
        <v>93101080125</v>
      </c>
      <c r="D33" s="9">
        <v>79.1</v>
      </c>
      <c r="E33" s="10">
        <f t="shared" si="0"/>
        <v>47.459999999999994</v>
      </c>
      <c r="F33" s="29" t="e">
        <f>VLOOKUP(C33,'面试成绩汇总表(填写考生序号)'!$E$4:$M$63,9,FALSE)</f>
        <v>#N/A</v>
      </c>
      <c r="G33" s="29" t="e">
        <f t="shared" si="1"/>
        <v>#N/A</v>
      </c>
      <c r="H33" s="35">
        <f>IF(COUNT(G33),RANK(G33,$G$33:$G$42),"")</f>
      </c>
    </row>
    <row r="34" spans="1:8" ht="30" customHeight="1">
      <c r="A34" s="165"/>
      <c r="B34" s="14" t="s">
        <v>67</v>
      </c>
      <c r="C34" s="32">
        <v>93101262208</v>
      </c>
      <c r="D34" s="16">
        <v>78.2</v>
      </c>
      <c r="E34" s="17">
        <f t="shared" si="0"/>
        <v>46.92</v>
      </c>
      <c r="F34" s="19" t="e">
        <f>VLOOKUP(C34,'面试成绩汇总表(填写考生序号)'!$E$4:$M$63,9,FALSE)</f>
        <v>#N/A</v>
      </c>
      <c r="G34" s="19" t="e">
        <f t="shared" si="1"/>
        <v>#N/A</v>
      </c>
      <c r="H34" s="35">
        <f aca="true" t="shared" si="3" ref="H34:H42">IF(COUNT(G34),RANK(G34,$G$33:$G$42),"")</f>
      </c>
    </row>
    <row r="35" spans="1:8" ht="30" customHeight="1">
      <c r="A35" s="165"/>
      <c r="B35" s="14" t="s">
        <v>68</v>
      </c>
      <c r="C35" s="32">
        <v>93101100418</v>
      </c>
      <c r="D35" s="16">
        <v>76.2</v>
      </c>
      <c r="E35" s="17">
        <f t="shared" si="0"/>
        <v>45.72</v>
      </c>
      <c r="F35" s="19" t="e">
        <f>VLOOKUP(C35,'面试成绩汇总表(填写考生序号)'!$E$4:$M$63,9,FALSE)</f>
        <v>#N/A</v>
      </c>
      <c r="G35" s="19" t="e">
        <f t="shared" si="1"/>
        <v>#N/A</v>
      </c>
      <c r="H35" s="35">
        <f t="shared" si="3"/>
      </c>
    </row>
    <row r="36" spans="1:8" ht="30" customHeight="1">
      <c r="A36" s="165"/>
      <c r="B36" s="14" t="s">
        <v>69</v>
      </c>
      <c r="C36" s="32">
        <v>93101280525</v>
      </c>
      <c r="D36" s="16">
        <v>74.7</v>
      </c>
      <c r="E36" s="17">
        <f t="shared" si="0"/>
        <v>44.82</v>
      </c>
      <c r="F36" s="19" t="e">
        <f>VLOOKUP(C36,'面试成绩汇总表(填写考生序号)'!$E$4:$M$63,9,FALSE)</f>
        <v>#N/A</v>
      </c>
      <c r="G36" s="19" t="e">
        <f t="shared" si="1"/>
        <v>#N/A</v>
      </c>
      <c r="H36" s="35">
        <f t="shared" si="3"/>
      </c>
    </row>
    <row r="37" spans="1:8" ht="30" customHeight="1">
      <c r="A37" s="165"/>
      <c r="B37" s="14" t="s">
        <v>70</v>
      </c>
      <c r="C37" s="32">
        <v>93101248102</v>
      </c>
      <c r="D37" s="16">
        <v>73.1</v>
      </c>
      <c r="E37" s="17">
        <f t="shared" si="0"/>
        <v>43.85999999999999</v>
      </c>
      <c r="F37" s="19" t="e">
        <f>VLOOKUP(C37,'面试成绩汇总表(填写考生序号)'!$E$4:$M$63,9,FALSE)</f>
        <v>#N/A</v>
      </c>
      <c r="G37" s="19" t="e">
        <f t="shared" si="1"/>
        <v>#N/A</v>
      </c>
      <c r="H37" s="35">
        <f t="shared" si="3"/>
      </c>
    </row>
    <row r="38" spans="1:8" ht="30" customHeight="1">
      <c r="A38" s="165"/>
      <c r="B38" s="14" t="s">
        <v>71</v>
      </c>
      <c r="C38" s="32">
        <v>93101201115</v>
      </c>
      <c r="D38" s="16">
        <v>70.1</v>
      </c>
      <c r="E38" s="17">
        <f t="shared" si="0"/>
        <v>42.059999999999995</v>
      </c>
      <c r="F38" s="19" t="e">
        <f>VLOOKUP(C38,'面试成绩汇总表(填写考生序号)'!$E$4:$M$63,9,FALSE)</f>
        <v>#N/A</v>
      </c>
      <c r="G38" s="19" t="e">
        <f t="shared" si="1"/>
        <v>#N/A</v>
      </c>
      <c r="H38" s="35">
        <f t="shared" si="3"/>
      </c>
    </row>
    <row r="39" spans="1:8" ht="30" customHeight="1">
      <c r="A39" s="165"/>
      <c r="B39" s="14" t="s">
        <v>72</v>
      </c>
      <c r="C39" s="32">
        <v>93101173303</v>
      </c>
      <c r="D39" s="16">
        <v>68.4</v>
      </c>
      <c r="E39" s="17">
        <f t="shared" si="0"/>
        <v>41.04</v>
      </c>
      <c r="F39" s="19" t="e">
        <f>VLOOKUP(C39,'面试成绩汇总表(填写考生序号)'!$E$4:$M$63,9,FALSE)</f>
        <v>#N/A</v>
      </c>
      <c r="G39" s="19" t="e">
        <f t="shared" si="1"/>
        <v>#N/A</v>
      </c>
      <c r="H39" s="35">
        <f t="shared" si="3"/>
      </c>
    </row>
    <row r="40" spans="1:8" ht="30" customHeight="1">
      <c r="A40" s="165"/>
      <c r="B40" s="14" t="s">
        <v>73</v>
      </c>
      <c r="C40" s="32">
        <v>93101113127</v>
      </c>
      <c r="D40" s="16">
        <v>67.3</v>
      </c>
      <c r="E40" s="17">
        <f t="shared" si="0"/>
        <v>40.379999999999995</v>
      </c>
      <c r="F40" s="19" t="e">
        <f>VLOOKUP(C40,'面试成绩汇总表(填写考生序号)'!$E$4:$M$63,9,FALSE)</f>
        <v>#N/A</v>
      </c>
      <c r="G40" s="19" t="e">
        <f t="shared" si="1"/>
        <v>#N/A</v>
      </c>
      <c r="H40" s="35">
        <f t="shared" si="3"/>
      </c>
    </row>
    <row r="41" spans="1:8" ht="30" customHeight="1">
      <c r="A41" s="165"/>
      <c r="B41" s="14" t="s">
        <v>74</v>
      </c>
      <c r="C41" s="32">
        <v>93101263714</v>
      </c>
      <c r="D41" s="16">
        <v>67</v>
      </c>
      <c r="E41" s="17">
        <f t="shared" si="0"/>
        <v>40.199999999999996</v>
      </c>
      <c r="F41" s="19" t="e">
        <f>VLOOKUP(C41,'面试成绩汇总表(填写考生序号)'!$E$4:$M$63,9,FALSE)</f>
        <v>#N/A</v>
      </c>
      <c r="G41" s="19" t="e">
        <f t="shared" si="1"/>
        <v>#N/A</v>
      </c>
      <c r="H41" s="35">
        <f t="shared" si="3"/>
      </c>
    </row>
    <row r="42" spans="1:8" ht="30" customHeight="1">
      <c r="A42" s="166"/>
      <c r="B42" s="21" t="s">
        <v>75</v>
      </c>
      <c r="C42" s="34">
        <v>93101123903</v>
      </c>
      <c r="D42" s="23">
        <v>64.4</v>
      </c>
      <c r="E42" s="24">
        <f t="shared" si="0"/>
        <v>38.64</v>
      </c>
      <c r="F42" s="25" t="e">
        <f>VLOOKUP(C42,'面试成绩汇总表(填写考生序号)'!$E$4:$M$63,9,FALSE)</f>
        <v>#N/A</v>
      </c>
      <c r="G42" s="25" t="e">
        <f t="shared" si="1"/>
        <v>#N/A</v>
      </c>
      <c r="H42" s="35">
        <f t="shared" si="3"/>
      </c>
    </row>
    <row r="43" spans="1:8" ht="30" customHeight="1">
      <c r="A43" s="164" t="s">
        <v>76</v>
      </c>
      <c r="B43" s="7" t="s">
        <v>77</v>
      </c>
      <c r="C43" s="28">
        <v>93101172902</v>
      </c>
      <c r="D43" s="9">
        <v>76.2</v>
      </c>
      <c r="E43" s="10">
        <f t="shared" si="0"/>
        <v>45.72</v>
      </c>
      <c r="F43" s="29" t="e">
        <f>VLOOKUP(C43,'面试成绩汇总表(填写考生序号)'!$E$4:$M$63,9,FALSE)</f>
        <v>#N/A</v>
      </c>
      <c r="G43" s="29" t="e">
        <f t="shared" si="1"/>
        <v>#N/A</v>
      </c>
      <c r="H43" s="30" t="e">
        <f>#N/A</f>
        <v>#N/A</v>
      </c>
    </row>
    <row r="44" spans="1:8" ht="30" customHeight="1">
      <c r="A44" s="165"/>
      <c r="B44" s="14" t="s">
        <v>78</v>
      </c>
      <c r="C44" s="32">
        <v>93101244120</v>
      </c>
      <c r="D44" s="16">
        <v>76</v>
      </c>
      <c r="E44" s="17">
        <f t="shared" si="0"/>
        <v>45.6</v>
      </c>
      <c r="F44" s="19" t="e">
        <f>VLOOKUP(C44,'面试成绩汇总表(填写考生序号)'!$E$4:$M$63,9,FALSE)</f>
        <v>#N/A</v>
      </c>
      <c r="G44" s="19" t="e">
        <f t="shared" si="1"/>
        <v>#N/A</v>
      </c>
      <c r="H44" s="20" t="e">
        <f>#N/A</f>
        <v>#N/A</v>
      </c>
    </row>
    <row r="45" spans="1:8" ht="30" customHeight="1">
      <c r="A45" s="165"/>
      <c r="B45" s="14" t="s">
        <v>79</v>
      </c>
      <c r="C45" s="32">
        <v>93101260713</v>
      </c>
      <c r="D45" s="16">
        <v>73.4</v>
      </c>
      <c r="E45" s="17">
        <f t="shared" si="0"/>
        <v>44.04</v>
      </c>
      <c r="F45" s="19" t="e">
        <f>VLOOKUP(C45,'面试成绩汇总表(填写考生序号)'!$E$4:$M$63,9,FALSE)</f>
        <v>#N/A</v>
      </c>
      <c r="G45" s="19" t="e">
        <f t="shared" si="1"/>
        <v>#N/A</v>
      </c>
      <c r="H45" s="20" t="e">
        <f>#N/A</f>
        <v>#N/A</v>
      </c>
    </row>
    <row r="46" spans="1:8" ht="30" customHeight="1">
      <c r="A46" s="165"/>
      <c r="B46" s="14" t="s">
        <v>80</v>
      </c>
      <c r="C46" s="32">
        <v>93101247618</v>
      </c>
      <c r="D46" s="16">
        <v>73</v>
      </c>
      <c r="E46" s="17">
        <f t="shared" si="0"/>
        <v>43.8</v>
      </c>
      <c r="F46" s="19" t="e">
        <f>VLOOKUP(C46,'面试成绩汇总表(填写考生序号)'!$E$4:$M$63,9,FALSE)</f>
        <v>#N/A</v>
      </c>
      <c r="G46" s="19" t="e">
        <f t="shared" si="1"/>
        <v>#N/A</v>
      </c>
      <c r="H46" s="20" t="e">
        <f>#N/A</f>
        <v>#N/A</v>
      </c>
    </row>
    <row r="47" spans="1:8" ht="30" customHeight="1">
      <c r="A47" s="166"/>
      <c r="B47" s="21" t="s">
        <v>81</v>
      </c>
      <c r="C47" s="34">
        <v>93101285130</v>
      </c>
      <c r="D47" s="23">
        <v>70.9</v>
      </c>
      <c r="E47" s="24">
        <f t="shared" si="0"/>
        <v>42.54</v>
      </c>
      <c r="F47" s="25" t="e">
        <f>VLOOKUP(C47,'面试成绩汇总表(填写考生序号)'!$E$4:$M$63,9,FALSE)</f>
        <v>#N/A</v>
      </c>
      <c r="G47" s="25" t="e">
        <f t="shared" si="1"/>
        <v>#N/A</v>
      </c>
      <c r="H47" s="26" t="e">
        <f>#N/A</f>
        <v>#N/A</v>
      </c>
    </row>
    <row r="48" spans="1:8" ht="30" customHeight="1">
      <c r="A48" s="164" t="s">
        <v>82</v>
      </c>
      <c r="B48" s="7" t="s">
        <v>83</v>
      </c>
      <c r="C48" s="28">
        <v>93101081805</v>
      </c>
      <c r="D48" s="9">
        <v>78.1</v>
      </c>
      <c r="E48" s="10">
        <f t="shared" si="0"/>
        <v>46.85999999999999</v>
      </c>
      <c r="F48" s="29" t="e">
        <f>VLOOKUP(C48,'面试成绩汇总表(填写考生序号)'!$E$4:$M$63,9,FALSE)</f>
        <v>#N/A</v>
      </c>
      <c r="G48" s="29" t="e">
        <f t="shared" si="1"/>
        <v>#N/A</v>
      </c>
      <c r="H48" s="30">
        <f>IF(COUNT(G48),RANK(G48,$G$48:$G$57),"")</f>
      </c>
    </row>
    <row r="49" spans="1:8" ht="30" customHeight="1">
      <c r="A49" s="165"/>
      <c r="B49" s="14" t="s">
        <v>84</v>
      </c>
      <c r="C49" s="32">
        <v>93101283225</v>
      </c>
      <c r="D49" s="36">
        <v>77.9</v>
      </c>
      <c r="E49" s="17">
        <f t="shared" si="0"/>
        <v>46.74</v>
      </c>
      <c r="F49" s="19" t="e">
        <f>VLOOKUP(C49,'面试成绩汇总表(填写考生序号)'!$E$4:$M$63,9,FALSE)</f>
        <v>#N/A</v>
      </c>
      <c r="G49" s="19" t="e">
        <f t="shared" si="1"/>
        <v>#N/A</v>
      </c>
      <c r="H49" s="20">
        <f aca="true" t="shared" si="4" ref="H49:H57">IF(COUNT(G49),RANK(G49,$G$48:$G$57),"")</f>
      </c>
    </row>
    <row r="50" spans="1:8" ht="30" customHeight="1">
      <c r="A50" s="165"/>
      <c r="B50" s="14" t="s">
        <v>85</v>
      </c>
      <c r="C50" s="32">
        <v>93101204818</v>
      </c>
      <c r="D50" s="36">
        <v>77.2</v>
      </c>
      <c r="E50" s="17">
        <f t="shared" si="0"/>
        <v>46.32</v>
      </c>
      <c r="F50" s="19" t="e">
        <f>VLOOKUP(C50,'面试成绩汇总表(填写考生序号)'!$E$4:$M$63,9,FALSE)</f>
        <v>#N/A</v>
      </c>
      <c r="G50" s="19" t="e">
        <f t="shared" si="1"/>
        <v>#N/A</v>
      </c>
      <c r="H50" s="20">
        <f t="shared" si="4"/>
      </c>
    </row>
    <row r="51" spans="1:8" ht="30" customHeight="1">
      <c r="A51" s="165"/>
      <c r="B51" s="14" t="s">
        <v>86</v>
      </c>
      <c r="C51" s="32">
        <v>93101180905</v>
      </c>
      <c r="D51" s="36">
        <v>76.8</v>
      </c>
      <c r="E51" s="17">
        <f t="shared" si="0"/>
        <v>46.08</v>
      </c>
      <c r="F51" s="19" t="e">
        <f>VLOOKUP(C51,'面试成绩汇总表(填写考生序号)'!$E$4:$M$63,9,FALSE)</f>
        <v>#N/A</v>
      </c>
      <c r="G51" s="19" t="e">
        <f t="shared" si="1"/>
        <v>#N/A</v>
      </c>
      <c r="H51" s="20">
        <f t="shared" si="4"/>
      </c>
    </row>
    <row r="52" spans="1:8" ht="30" customHeight="1">
      <c r="A52" s="165"/>
      <c r="B52" s="14" t="s">
        <v>87</v>
      </c>
      <c r="C52" s="32">
        <v>93101251804</v>
      </c>
      <c r="D52" s="36">
        <v>76.4</v>
      </c>
      <c r="E52" s="17">
        <f t="shared" si="0"/>
        <v>45.84</v>
      </c>
      <c r="F52" s="19" t="e">
        <f>VLOOKUP(C52,'面试成绩汇总表(填写考生序号)'!$E$4:$M$63,9,FALSE)</f>
        <v>#N/A</v>
      </c>
      <c r="G52" s="19" t="e">
        <f t="shared" si="1"/>
        <v>#N/A</v>
      </c>
      <c r="H52" s="20">
        <f t="shared" si="4"/>
      </c>
    </row>
    <row r="53" spans="1:8" ht="30" customHeight="1">
      <c r="A53" s="165"/>
      <c r="B53" s="31" t="s">
        <v>88</v>
      </c>
      <c r="C53" s="32">
        <v>93101270919</v>
      </c>
      <c r="D53" s="36">
        <v>76</v>
      </c>
      <c r="E53" s="17">
        <f t="shared" si="0"/>
        <v>45.6</v>
      </c>
      <c r="F53" s="19" t="e">
        <f>VLOOKUP(C53,'面试成绩汇总表(填写考生序号)'!$E$4:$M$63,9,FALSE)</f>
        <v>#N/A</v>
      </c>
      <c r="G53" s="19" t="e">
        <f t="shared" si="1"/>
        <v>#N/A</v>
      </c>
      <c r="H53" s="20">
        <f t="shared" si="4"/>
      </c>
    </row>
    <row r="54" spans="1:8" ht="30" customHeight="1">
      <c r="A54" s="165"/>
      <c r="B54" s="31" t="s">
        <v>89</v>
      </c>
      <c r="C54" s="32">
        <v>93101231326</v>
      </c>
      <c r="D54" s="36">
        <v>75.6</v>
      </c>
      <c r="E54" s="17">
        <f t="shared" si="0"/>
        <v>45.35999999999999</v>
      </c>
      <c r="F54" s="19" t="e">
        <f>VLOOKUP(C54,'面试成绩汇总表(填写考生序号)'!$E$4:$M$63,9,FALSE)</f>
        <v>#N/A</v>
      </c>
      <c r="G54" s="19" t="e">
        <f t="shared" si="1"/>
        <v>#N/A</v>
      </c>
      <c r="H54" s="20">
        <f t="shared" si="4"/>
      </c>
    </row>
    <row r="55" spans="1:8" ht="30" customHeight="1">
      <c r="A55" s="165"/>
      <c r="B55" s="14" t="s">
        <v>90</v>
      </c>
      <c r="C55" s="32">
        <v>93101030201</v>
      </c>
      <c r="D55" s="36">
        <v>74.9</v>
      </c>
      <c r="E55" s="17">
        <f t="shared" si="0"/>
        <v>44.940000000000005</v>
      </c>
      <c r="F55" s="19" t="e">
        <f>VLOOKUP(C55,'面试成绩汇总表(填写考生序号)'!$E$4:$M$63,9,FALSE)</f>
        <v>#N/A</v>
      </c>
      <c r="G55" s="19" t="e">
        <f t="shared" si="1"/>
        <v>#N/A</v>
      </c>
      <c r="H55" s="20">
        <f t="shared" si="4"/>
      </c>
    </row>
    <row r="56" spans="1:8" ht="30" customHeight="1">
      <c r="A56" s="165"/>
      <c r="B56" s="14" t="s">
        <v>91</v>
      </c>
      <c r="C56" s="32">
        <v>93101192728</v>
      </c>
      <c r="D56" s="16">
        <v>74.5</v>
      </c>
      <c r="E56" s="17">
        <f t="shared" si="0"/>
        <v>44.699999999999996</v>
      </c>
      <c r="F56" s="19" t="e">
        <f>VLOOKUP(C56,'面试成绩汇总表(填写考生序号)'!$E$4:$M$63,9,FALSE)</f>
        <v>#N/A</v>
      </c>
      <c r="G56" s="19" t="e">
        <f t="shared" si="1"/>
        <v>#N/A</v>
      </c>
      <c r="H56" s="20">
        <f t="shared" si="4"/>
      </c>
    </row>
    <row r="57" spans="1:8" ht="30" customHeight="1">
      <c r="A57" s="166"/>
      <c r="B57" s="37" t="s">
        <v>92</v>
      </c>
      <c r="C57" s="34">
        <v>93101121614</v>
      </c>
      <c r="D57" s="23">
        <v>74.2</v>
      </c>
      <c r="E57" s="24">
        <f t="shared" si="0"/>
        <v>44.52</v>
      </c>
      <c r="F57" s="25" t="e">
        <f>VLOOKUP(C57,'面试成绩汇总表(填写考生序号)'!$E$4:$M$63,9,FALSE)</f>
        <v>#N/A</v>
      </c>
      <c r="G57" s="25" t="e">
        <f t="shared" si="1"/>
        <v>#N/A</v>
      </c>
      <c r="H57" s="26">
        <f t="shared" si="4"/>
      </c>
    </row>
    <row r="58" spans="1:8" ht="30" customHeight="1">
      <c r="A58" s="38" t="s">
        <v>93</v>
      </c>
      <c r="B58" s="39"/>
      <c r="C58" s="160" t="s">
        <v>94</v>
      </c>
      <c r="D58" s="161"/>
      <c r="E58" s="161"/>
      <c r="F58" s="161"/>
      <c r="G58" s="162"/>
      <c r="H58" s="163"/>
    </row>
  </sheetData>
  <sheetProtection sheet="1" objects="1" scenarios="1"/>
  <mergeCells count="9">
    <mergeCell ref="A1:H1"/>
    <mergeCell ref="C58:H58"/>
    <mergeCell ref="A3:A7"/>
    <mergeCell ref="A8:A12"/>
    <mergeCell ref="A13:A17"/>
    <mergeCell ref="A18:A32"/>
    <mergeCell ref="A33:A42"/>
    <mergeCell ref="A43:A47"/>
    <mergeCell ref="A48:A57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r:id="rId1"/>
  <rowBreaks count="3" manualBreakCount="3">
    <brk id="17" max="255" man="1"/>
    <brk id="32" max="255" man="1"/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view="pageBreakPreview" zoomScale="85" zoomScaleSheetLayoutView="85" zoomScalePageLayoutView="0" workbookViewId="0" topLeftCell="A1">
      <pane xSplit="1" ySplit="3" topLeftCell="B7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7" sqref="H47"/>
    </sheetView>
  </sheetViews>
  <sheetFormatPr defaultColWidth="9.00390625" defaultRowHeight="13.5"/>
  <cols>
    <col min="2" max="2" width="5.25390625" style="0" customWidth="1"/>
    <col min="4" max="4" width="18.125" style="0" customWidth="1"/>
    <col min="5" max="5" width="12.00390625" style="0" customWidth="1"/>
  </cols>
  <sheetData>
    <row r="1" spans="1:15" ht="49.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8" customHeight="1">
      <c r="A2" s="171" t="s">
        <v>1</v>
      </c>
      <c r="B2" s="170" t="s">
        <v>95</v>
      </c>
      <c r="C2" s="170" t="s">
        <v>96</v>
      </c>
      <c r="D2" s="170" t="s">
        <v>97</v>
      </c>
      <c r="E2" s="170" t="s">
        <v>19</v>
      </c>
      <c r="F2" s="170" t="s">
        <v>98</v>
      </c>
      <c r="G2" s="170" t="s">
        <v>3</v>
      </c>
      <c r="H2" s="170"/>
      <c r="I2" s="170"/>
      <c r="J2" s="170"/>
      <c r="K2" s="170"/>
      <c r="L2" s="170"/>
      <c r="M2" s="40" t="s">
        <v>4</v>
      </c>
      <c r="N2" s="40"/>
      <c r="O2" s="174" t="s">
        <v>5</v>
      </c>
    </row>
    <row r="3" spans="1:15" ht="24.75" customHeight="1">
      <c r="A3" s="172"/>
      <c r="B3" s="173"/>
      <c r="C3" s="173"/>
      <c r="D3" s="173"/>
      <c r="E3" s="173"/>
      <c r="F3" s="173"/>
      <c r="G3" s="41">
        <v>1</v>
      </c>
      <c r="H3" s="41">
        <v>2</v>
      </c>
      <c r="I3" s="41">
        <v>3</v>
      </c>
      <c r="J3" s="41">
        <v>4</v>
      </c>
      <c r="K3" s="41">
        <v>5</v>
      </c>
      <c r="L3" s="41" t="s">
        <v>6</v>
      </c>
      <c r="M3" s="41" t="s">
        <v>7</v>
      </c>
      <c r="N3" s="41" t="s">
        <v>99</v>
      </c>
      <c r="O3" s="175"/>
    </row>
    <row r="4" spans="1:15" ht="30" customHeight="1">
      <c r="A4" s="140" t="s">
        <v>8</v>
      </c>
      <c r="B4" s="42">
        <v>1</v>
      </c>
      <c r="C4" s="43" t="s">
        <v>100</v>
      </c>
      <c r="D4" s="43" t="s">
        <v>101</v>
      </c>
      <c r="E4" s="8" t="s">
        <v>102</v>
      </c>
      <c r="F4" s="44">
        <v>4</v>
      </c>
      <c r="G4" s="45">
        <f>IF(COUNTIF('面试成绩汇总表(填写考官赋分1-5)'!$B$4:$B$13,'面试成绩汇总表(填写考生序号)'!$F4),VLOOKUP('面试成绩汇总表(填写考生序号)'!$F4,'面试成绩汇总表(填写考官赋分1-5)'!$B$4:$G$13,2,FALSE),"")</f>
        <v>93</v>
      </c>
      <c r="H4" s="45">
        <f>IF(COUNTIF('面试成绩汇总表(填写考官赋分1-5)'!$B$4:$B$13,'面试成绩汇总表(填写考生序号)'!$F4),VLOOKUP('面试成绩汇总表(填写考生序号)'!$F4,'面试成绩汇总表(填写考官赋分1-5)'!$B$4:$G$13,3,FALSE),"")</f>
        <v>73</v>
      </c>
      <c r="I4" s="45">
        <f>IF(COUNTIF('面试成绩汇总表(填写考官赋分1-5)'!$B$4:$B$13,'面试成绩汇总表(填写考生序号)'!$F4),VLOOKUP('面试成绩汇总表(填写考生序号)'!$F4,'面试成绩汇总表(填写考官赋分1-5)'!$B$4:$G$13,4,FALSE),"")</f>
        <v>86</v>
      </c>
      <c r="J4" s="45">
        <f>IF(COUNTIF('面试成绩汇总表(填写考官赋分1-5)'!$B$4:$B$13,'面试成绩汇总表(填写考生序号)'!$F4),VLOOKUP('面试成绩汇总表(填写考生序号)'!$F4,'面试成绩汇总表(填写考官赋分1-5)'!$B$4:$G$13,5,FALSE),"")</f>
        <v>84</v>
      </c>
      <c r="K4" s="45">
        <f>IF(COUNTIF('面试成绩汇总表(填写考官赋分1-5)'!$B$4:$B$13,'面试成绩汇总表(填写考生序号)'!$F4),VLOOKUP('面试成绩汇总表(填写考生序号)'!$F4,'面试成绩汇总表(填写考官赋分1-5)'!$B$4:$G$13,6,FALSE),"")</f>
        <v>81</v>
      </c>
      <c r="L4" s="60">
        <f>IF(COUNT(G4:K4)&gt;4,AVERAGE(G4:K4),"")</f>
        <v>83.4</v>
      </c>
      <c r="M4" s="60">
        <f>IF(L4="","",L4*0.4)</f>
        <v>33.36000000000001</v>
      </c>
      <c r="N4" s="44">
        <f>IF(COUNT(L4),RANK(L4,$L$4:$L$13),"")</f>
        <v>6</v>
      </c>
      <c r="O4" s="61"/>
    </row>
    <row r="5" spans="1:15" ht="30" customHeight="1">
      <c r="A5" s="151"/>
      <c r="B5" s="101">
        <v>2</v>
      </c>
      <c r="C5" s="102" t="s">
        <v>103</v>
      </c>
      <c r="D5" s="102" t="s">
        <v>104</v>
      </c>
      <c r="E5" s="103" t="s">
        <v>105</v>
      </c>
      <c r="F5" s="104">
        <v>6</v>
      </c>
      <c r="G5" s="105">
        <f>IF(COUNTIF('面试成绩汇总表(填写考官赋分1-5)'!$B$4:$B$13,'面试成绩汇总表(填写考生序号)'!$F5),VLOOKUP('面试成绩汇总表(填写考生序号)'!$F5,'面试成绩汇总表(填写考官赋分1-5)'!$B$4:$G$13,2,FALSE),"")</f>
        <v>94</v>
      </c>
      <c r="H5" s="105">
        <f>IF(COUNTIF('面试成绩汇总表(填写考官赋分1-5)'!$B$4:$B$13,'面试成绩汇总表(填写考生序号)'!$F5),VLOOKUP('面试成绩汇总表(填写考生序号)'!$F5,'面试成绩汇总表(填写考官赋分1-5)'!$B$4:$G$13,3,FALSE),"")</f>
        <v>85</v>
      </c>
      <c r="I5" s="105">
        <f>IF(COUNTIF('面试成绩汇总表(填写考官赋分1-5)'!$B$4:$B$13,'面试成绩汇总表(填写考生序号)'!$F5),VLOOKUP('面试成绩汇总表(填写考生序号)'!$F5,'面试成绩汇总表(填写考官赋分1-5)'!$B$4:$G$13,4,FALSE),"")</f>
        <v>95</v>
      </c>
      <c r="J5" s="105">
        <f>IF(COUNTIF('面试成绩汇总表(填写考官赋分1-5)'!$B$4:$B$13,'面试成绩汇总表(填写考生序号)'!$F5),VLOOKUP('面试成绩汇总表(填写考生序号)'!$F5,'面试成绩汇总表(填写考官赋分1-5)'!$B$4:$G$13,5,FALSE),"")</f>
        <v>91</v>
      </c>
      <c r="K5" s="105">
        <f>IF(COUNTIF('面试成绩汇总表(填写考官赋分1-5)'!$B$4:$B$13,'面试成绩汇总表(填写考生序号)'!$F5),VLOOKUP('面试成绩汇总表(填写考生序号)'!$F5,'面试成绩汇总表(填写考官赋分1-5)'!$B$4:$G$13,6,FALSE),"")</f>
        <v>94</v>
      </c>
      <c r="L5" s="106">
        <f aca="true" t="shared" si="0" ref="L5:L13">IF(COUNT(G5:K5)&gt;4,AVERAGE(G5:K5),"")</f>
        <v>91.8</v>
      </c>
      <c r="M5" s="106">
        <f aca="true" t="shared" si="1" ref="M5:M13">IF(L5="","",L5*0.4)</f>
        <v>36.72</v>
      </c>
      <c r="N5" s="104">
        <f aca="true" t="shared" si="2" ref="N5:N13">IF(COUNT(L5),RANK(L5,$L$4:$L$13),"")</f>
        <v>1</v>
      </c>
      <c r="O5" s="107"/>
    </row>
    <row r="6" spans="1:15" ht="30" customHeight="1">
      <c r="A6" s="151"/>
      <c r="B6" s="101">
        <v>3</v>
      </c>
      <c r="C6" s="102" t="s">
        <v>106</v>
      </c>
      <c r="D6" s="102" t="s">
        <v>107</v>
      </c>
      <c r="E6" s="103" t="s">
        <v>108</v>
      </c>
      <c r="F6" s="104">
        <v>1</v>
      </c>
      <c r="G6" s="105">
        <f>IF(COUNTIF('面试成绩汇总表(填写考官赋分1-5)'!$B$4:$B$13,'面试成绩汇总表(填写考生序号)'!$F6),VLOOKUP('面试成绩汇总表(填写考生序号)'!$F6,'面试成绩汇总表(填写考官赋分1-5)'!$B$4:$G$13,2,FALSE),"")</f>
        <v>81</v>
      </c>
      <c r="H6" s="105">
        <f>IF(COUNTIF('面试成绩汇总表(填写考官赋分1-5)'!$B$4:$B$13,'面试成绩汇总表(填写考生序号)'!$F6),VLOOKUP('面试成绩汇总表(填写考生序号)'!$F6,'面试成绩汇总表(填写考官赋分1-5)'!$B$4:$G$13,3,FALSE),"")</f>
        <v>87</v>
      </c>
      <c r="I6" s="105">
        <f>IF(COUNTIF('面试成绩汇总表(填写考官赋分1-5)'!$B$4:$B$13,'面试成绩汇总表(填写考生序号)'!$F6),VLOOKUP('面试成绩汇总表(填写考生序号)'!$F6,'面试成绩汇总表(填写考官赋分1-5)'!$B$4:$G$13,4,FALSE),"")</f>
        <v>89</v>
      </c>
      <c r="J6" s="105">
        <f>IF(COUNTIF('面试成绩汇总表(填写考官赋分1-5)'!$B$4:$B$13,'面试成绩汇总表(填写考生序号)'!$F6),VLOOKUP('面试成绩汇总表(填写考生序号)'!$F6,'面试成绩汇总表(填写考官赋分1-5)'!$B$4:$G$13,5,FALSE),"")</f>
        <v>75</v>
      </c>
      <c r="K6" s="105">
        <f>IF(COUNTIF('面试成绩汇总表(填写考官赋分1-5)'!$B$4:$B$13,'面试成绩汇总表(填写考生序号)'!$F6),VLOOKUP('面试成绩汇总表(填写考生序号)'!$F6,'面试成绩汇总表(填写考官赋分1-5)'!$B$4:$G$13,6,FALSE),"")</f>
        <v>84</v>
      </c>
      <c r="L6" s="106">
        <f t="shared" si="0"/>
        <v>83.2</v>
      </c>
      <c r="M6" s="106">
        <f t="shared" si="1"/>
        <v>33.28</v>
      </c>
      <c r="N6" s="104">
        <f t="shared" si="2"/>
        <v>7</v>
      </c>
      <c r="O6" s="107"/>
    </row>
    <row r="7" spans="1:15" ht="30" customHeight="1">
      <c r="A7" s="151"/>
      <c r="B7" s="101">
        <v>4</v>
      </c>
      <c r="C7" s="102" t="s">
        <v>109</v>
      </c>
      <c r="D7" s="102" t="s">
        <v>110</v>
      </c>
      <c r="E7" s="103" t="s">
        <v>111</v>
      </c>
      <c r="F7" s="104">
        <v>2</v>
      </c>
      <c r="G7" s="105">
        <f>IF(COUNTIF('面试成绩汇总表(填写考官赋分1-5)'!$B$4:$B$13,'面试成绩汇总表(填写考生序号)'!$F7),VLOOKUP('面试成绩汇总表(填写考生序号)'!$F7,'面试成绩汇总表(填写考官赋分1-5)'!$B$4:$G$13,2,FALSE),"")</f>
        <v>83</v>
      </c>
      <c r="H7" s="105">
        <f>IF(COUNTIF('面试成绩汇总表(填写考官赋分1-5)'!$B$4:$B$13,'面试成绩汇总表(填写考生序号)'!$F7),VLOOKUP('面试成绩汇总表(填写考生序号)'!$F7,'面试成绩汇总表(填写考官赋分1-5)'!$B$4:$G$13,3,FALSE),"")</f>
        <v>86</v>
      </c>
      <c r="I7" s="105">
        <f>IF(COUNTIF('面试成绩汇总表(填写考官赋分1-5)'!$B$4:$B$13,'面试成绩汇总表(填写考生序号)'!$F7),VLOOKUP('面试成绩汇总表(填写考生序号)'!$F7,'面试成绩汇总表(填写考官赋分1-5)'!$B$4:$G$13,4,FALSE),"")</f>
        <v>90</v>
      </c>
      <c r="J7" s="105">
        <f>IF(COUNTIF('面试成绩汇总表(填写考官赋分1-5)'!$B$4:$B$13,'面试成绩汇总表(填写考生序号)'!$F7),VLOOKUP('面试成绩汇总表(填写考生序号)'!$F7,'面试成绩汇总表(填写考官赋分1-5)'!$B$4:$G$13,5,FALSE),"")</f>
        <v>81</v>
      </c>
      <c r="K7" s="105">
        <f>IF(COUNTIF('面试成绩汇总表(填写考官赋分1-5)'!$B$4:$B$13,'面试成绩汇总表(填写考生序号)'!$F7),VLOOKUP('面试成绩汇总表(填写考生序号)'!$F7,'面试成绩汇总表(填写考官赋分1-5)'!$B$4:$G$13,6,FALSE),"")</f>
        <v>91</v>
      </c>
      <c r="L7" s="106">
        <f t="shared" si="0"/>
        <v>86.2</v>
      </c>
      <c r="M7" s="106">
        <f t="shared" si="1"/>
        <v>34.480000000000004</v>
      </c>
      <c r="N7" s="104">
        <f t="shared" si="2"/>
        <v>5</v>
      </c>
      <c r="O7" s="107"/>
    </row>
    <row r="8" spans="1:15" ht="30" customHeight="1">
      <c r="A8" s="151"/>
      <c r="B8" s="101">
        <v>5</v>
      </c>
      <c r="C8" s="102" t="s">
        <v>112</v>
      </c>
      <c r="D8" s="102" t="s">
        <v>113</v>
      </c>
      <c r="E8" s="103" t="s">
        <v>114</v>
      </c>
      <c r="F8" s="104">
        <v>5</v>
      </c>
      <c r="G8" s="105">
        <f>IF(COUNTIF('面试成绩汇总表(填写考官赋分1-5)'!$B$4:$B$13,'面试成绩汇总表(填写考生序号)'!$F8),VLOOKUP('面试成绩汇总表(填写考生序号)'!$F8,'面试成绩汇总表(填写考官赋分1-5)'!$B$4:$G$13,2,FALSE),"")</f>
        <v>90</v>
      </c>
      <c r="H8" s="105">
        <f>IF(COUNTIF('面试成绩汇总表(填写考官赋分1-5)'!$B$4:$B$13,'面试成绩汇总表(填写考生序号)'!$F8),VLOOKUP('面试成绩汇总表(填写考生序号)'!$F8,'面试成绩汇总表(填写考官赋分1-5)'!$B$4:$G$13,3,FALSE),"")</f>
        <v>66</v>
      </c>
      <c r="I8" s="105">
        <f>IF(COUNTIF('面试成绩汇总表(填写考官赋分1-5)'!$B$4:$B$13,'面试成绩汇总表(填写考生序号)'!$F8),VLOOKUP('面试成绩汇总表(填写考生序号)'!$F8,'面试成绩汇总表(填写考官赋分1-5)'!$B$4:$G$13,4,FALSE),"")</f>
        <v>90</v>
      </c>
      <c r="J8" s="105">
        <f>IF(COUNTIF('面试成绩汇总表(填写考官赋分1-5)'!$B$4:$B$13,'面试成绩汇总表(填写考生序号)'!$F8),VLOOKUP('面试成绩汇总表(填写考生序号)'!$F8,'面试成绩汇总表(填写考官赋分1-5)'!$B$4:$G$13,5,FALSE),"")</f>
        <v>81</v>
      </c>
      <c r="K8" s="105">
        <f>IF(COUNTIF('面试成绩汇总表(填写考官赋分1-5)'!$B$4:$B$13,'面试成绩汇总表(填写考生序号)'!$F8),VLOOKUP('面试成绩汇总表(填写考生序号)'!$F8,'面试成绩汇总表(填写考官赋分1-5)'!$B$4:$G$13,6,FALSE),"")</f>
        <v>82</v>
      </c>
      <c r="L8" s="106">
        <f t="shared" si="0"/>
        <v>81.8</v>
      </c>
      <c r="M8" s="106">
        <f t="shared" si="1"/>
        <v>32.72</v>
      </c>
      <c r="N8" s="104">
        <f t="shared" si="2"/>
        <v>8</v>
      </c>
      <c r="O8" s="107"/>
    </row>
    <row r="9" spans="1:15" ht="30" customHeight="1">
      <c r="A9" s="151"/>
      <c r="B9" s="101">
        <v>6</v>
      </c>
      <c r="C9" s="102" t="s">
        <v>115</v>
      </c>
      <c r="D9" s="102" t="s">
        <v>116</v>
      </c>
      <c r="E9" s="103" t="s">
        <v>117</v>
      </c>
      <c r="F9" s="104">
        <v>8</v>
      </c>
      <c r="G9" s="105">
        <f>IF(COUNTIF('面试成绩汇总表(填写考官赋分1-5)'!$B$4:$B$13,'面试成绩汇总表(填写考生序号)'!$F9),VLOOKUP('面试成绩汇总表(填写考生序号)'!$F9,'面试成绩汇总表(填写考官赋分1-5)'!$B$4:$G$13,2,FALSE),"")</f>
        <v>95</v>
      </c>
      <c r="H9" s="105">
        <f>IF(COUNTIF('面试成绩汇总表(填写考官赋分1-5)'!$B$4:$B$13,'面试成绩汇总表(填写考生序号)'!$F9),VLOOKUP('面试成绩汇总表(填写考生序号)'!$F9,'面试成绩汇总表(填写考官赋分1-5)'!$B$4:$G$13,3,FALSE),"")</f>
        <v>80</v>
      </c>
      <c r="I9" s="105">
        <f>IF(COUNTIF('面试成绩汇总表(填写考官赋分1-5)'!$B$4:$B$13,'面试成绩汇总表(填写考生序号)'!$F9),VLOOKUP('面试成绩汇总表(填写考生序号)'!$F9,'面试成绩汇总表(填写考官赋分1-5)'!$B$4:$G$13,4,FALSE),"")</f>
        <v>87</v>
      </c>
      <c r="J9" s="105">
        <f>IF(COUNTIF('面试成绩汇总表(填写考官赋分1-5)'!$B$4:$B$13,'面试成绩汇总表(填写考生序号)'!$F9),VLOOKUP('面试成绩汇总表(填写考生序号)'!$F9,'面试成绩汇总表(填写考官赋分1-5)'!$B$4:$G$13,5,FALSE),"")</f>
        <v>89</v>
      </c>
      <c r="K9" s="105">
        <f>IF(COUNTIF('面试成绩汇总表(填写考官赋分1-5)'!$B$4:$B$13,'面试成绩汇总表(填写考生序号)'!$F9),VLOOKUP('面试成绩汇总表(填写考生序号)'!$F9,'面试成绩汇总表(填写考官赋分1-5)'!$B$4:$G$13,6,FALSE),"")</f>
        <v>83</v>
      </c>
      <c r="L9" s="106">
        <f t="shared" si="0"/>
        <v>86.8</v>
      </c>
      <c r="M9" s="106">
        <f t="shared" si="1"/>
        <v>34.72</v>
      </c>
      <c r="N9" s="104">
        <f t="shared" si="2"/>
        <v>4</v>
      </c>
      <c r="O9" s="107"/>
    </row>
    <row r="10" spans="1:15" ht="30" customHeight="1">
      <c r="A10" s="141"/>
      <c r="B10" s="101">
        <v>7</v>
      </c>
      <c r="C10" s="47" t="s">
        <v>118</v>
      </c>
      <c r="D10" s="47" t="s">
        <v>119</v>
      </c>
      <c r="E10" s="15" t="s">
        <v>120</v>
      </c>
      <c r="F10" s="48">
        <v>9</v>
      </c>
      <c r="G10" s="49">
        <f>IF(COUNTIF('面试成绩汇总表(填写考官赋分1-5)'!$B$4:$B$13,'面试成绩汇总表(填写考生序号)'!$F10),VLOOKUP('面试成绩汇总表(填写考生序号)'!$F10,'面试成绩汇总表(填写考官赋分1-5)'!$B$4:$G$13,2,FALSE),"")</f>
        <v>81</v>
      </c>
      <c r="H10" s="49">
        <f>IF(COUNTIF('面试成绩汇总表(填写考官赋分1-5)'!$B$4:$B$13,'面试成绩汇总表(填写考生序号)'!$F10),VLOOKUP('面试成绩汇总表(填写考生序号)'!$F10,'面试成绩汇总表(填写考官赋分1-5)'!$B$4:$G$13,3,FALSE),"")</f>
        <v>62</v>
      </c>
      <c r="I10" s="49">
        <f>IF(COUNTIF('面试成绩汇总表(填写考官赋分1-5)'!$B$4:$B$13,'面试成绩汇总表(填写考生序号)'!$F10),VLOOKUP('面试成绩汇总表(填写考生序号)'!$F10,'面试成绩汇总表(填写考官赋分1-5)'!$B$4:$G$13,4,FALSE),"")</f>
        <v>77</v>
      </c>
      <c r="J10" s="49">
        <f>IF(COUNTIF('面试成绩汇总表(填写考官赋分1-5)'!$B$4:$B$13,'面试成绩汇总表(填写考生序号)'!$F10),VLOOKUP('面试成绩汇总表(填写考生序号)'!$F10,'面试成绩汇总表(填写考官赋分1-5)'!$B$4:$G$13,5,FALSE),"")</f>
        <v>70</v>
      </c>
      <c r="K10" s="49">
        <f>IF(COUNTIF('面试成绩汇总表(填写考官赋分1-5)'!$B$4:$B$13,'面试成绩汇总表(填写考生序号)'!$F10),VLOOKUP('面试成绩汇总表(填写考生序号)'!$F10,'面试成绩汇总表(填写考官赋分1-5)'!$B$4:$G$13,6,FALSE),"")</f>
        <v>74</v>
      </c>
      <c r="L10" s="62">
        <f t="shared" si="0"/>
        <v>72.8</v>
      </c>
      <c r="M10" s="62">
        <f t="shared" si="1"/>
        <v>29.12</v>
      </c>
      <c r="N10" s="48">
        <f t="shared" si="2"/>
        <v>9</v>
      </c>
      <c r="O10" s="63"/>
    </row>
    <row r="11" spans="1:15" ht="30" customHeight="1">
      <c r="A11" s="141"/>
      <c r="B11" s="101">
        <v>8</v>
      </c>
      <c r="C11" s="47" t="s">
        <v>121</v>
      </c>
      <c r="D11" s="47" t="s">
        <v>122</v>
      </c>
      <c r="E11" s="15" t="s">
        <v>123</v>
      </c>
      <c r="F11" s="48">
        <v>7</v>
      </c>
      <c r="G11" s="49">
        <f>IF(COUNTIF('面试成绩汇总表(填写考官赋分1-5)'!$B$4:$B$13,'面试成绩汇总表(填写考生序号)'!$F11),VLOOKUP('面试成绩汇总表(填写考生序号)'!$F11,'面试成绩汇总表(填写考官赋分1-5)'!$B$4:$G$13,2,FALSE),"")</f>
        <v>90</v>
      </c>
      <c r="H11" s="49">
        <f>IF(COUNTIF('面试成绩汇总表(填写考官赋分1-5)'!$B$4:$B$13,'面试成绩汇总表(填写考生序号)'!$F11),VLOOKUP('面试成绩汇总表(填写考生序号)'!$F11,'面试成绩汇总表(填写考官赋分1-5)'!$B$4:$G$13,3,FALSE),"")</f>
        <v>85</v>
      </c>
      <c r="I11" s="49">
        <f>IF(COUNTIF('面试成绩汇总表(填写考官赋分1-5)'!$B$4:$B$13,'面试成绩汇总表(填写考生序号)'!$F11),VLOOKUP('面试成绩汇总表(填写考生序号)'!$F11,'面试成绩汇总表(填写考官赋分1-5)'!$B$4:$G$13,4,FALSE),"")</f>
        <v>89</v>
      </c>
      <c r="J11" s="49">
        <f>IF(COUNTIF('面试成绩汇总表(填写考官赋分1-5)'!$B$4:$B$13,'面试成绩汇总表(填写考生序号)'!$F11),VLOOKUP('面试成绩汇总表(填写考生序号)'!$F11,'面试成绩汇总表(填写考官赋分1-5)'!$B$4:$G$13,5,FALSE),"")</f>
        <v>94</v>
      </c>
      <c r="K11" s="49">
        <f>IF(COUNTIF('面试成绩汇总表(填写考官赋分1-5)'!$B$4:$B$13,'面试成绩汇总表(填写考生序号)'!$F11),VLOOKUP('面试成绩汇总表(填写考生序号)'!$F11,'面试成绩汇总表(填写考官赋分1-5)'!$B$4:$G$13,6,FALSE),"")</f>
        <v>90</v>
      </c>
      <c r="L11" s="62">
        <f t="shared" si="0"/>
        <v>89.6</v>
      </c>
      <c r="M11" s="62">
        <f t="shared" si="1"/>
        <v>35.839999999999996</v>
      </c>
      <c r="N11" s="48">
        <f t="shared" si="2"/>
        <v>2</v>
      </c>
      <c r="O11" s="63"/>
    </row>
    <row r="12" spans="1:15" ht="30" customHeight="1">
      <c r="A12" s="141"/>
      <c r="B12" s="101">
        <v>9</v>
      </c>
      <c r="C12" s="47" t="s">
        <v>124</v>
      </c>
      <c r="D12" s="47" t="s">
        <v>125</v>
      </c>
      <c r="E12" s="15" t="s">
        <v>126</v>
      </c>
      <c r="F12" s="48">
        <v>3</v>
      </c>
      <c r="G12" s="49">
        <f>IF(COUNTIF('面试成绩汇总表(填写考官赋分1-5)'!$B$4:$B$13,'面试成绩汇总表(填写考生序号)'!$F12),VLOOKUP('面试成绩汇总表(填写考生序号)'!$F12,'面试成绩汇总表(填写考官赋分1-5)'!$B$4:$G$13,2,FALSE),"")</f>
        <v>78</v>
      </c>
      <c r="H12" s="49">
        <f>IF(COUNTIF('面试成绩汇总表(填写考官赋分1-5)'!$B$4:$B$13,'面试成绩汇总表(填写考生序号)'!$F12),VLOOKUP('面试成绩汇总表(填写考生序号)'!$F12,'面试成绩汇总表(填写考官赋分1-5)'!$B$4:$G$13,3,FALSE),"")</f>
        <v>92</v>
      </c>
      <c r="I12" s="49">
        <f>IF(COUNTIF('面试成绩汇总表(填写考官赋分1-5)'!$B$4:$B$13,'面试成绩汇总表(填写考生序号)'!$F12),VLOOKUP('面试成绩汇总表(填写考生序号)'!$F12,'面试成绩汇总表(填写考官赋分1-5)'!$B$4:$G$13,4,FALSE),"")</f>
        <v>91</v>
      </c>
      <c r="J12" s="49">
        <f>IF(COUNTIF('面试成绩汇总表(填写考官赋分1-5)'!$B$4:$B$13,'面试成绩汇总表(填写考生序号)'!$F12),VLOOKUP('面试成绩汇总表(填写考生序号)'!$F12,'面试成绩汇总表(填写考官赋分1-5)'!$B$4:$G$13,5,FALSE),"")</f>
        <v>87</v>
      </c>
      <c r="K12" s="49">
        <f>IF(COUNTIF('面试成绩汇总表(填写考官赋分1-5)'!$B$4:$B$13,'面试成绩汇总表(填写考生序号)'!$F12),VLOOKUP('面试成绩汇总表(填写考生序号)'!$F12,'面试成绩汇总表(填写考官赋分1-5)'!$B$4:$G$13,6,FALSE),"")</f>
        <v>92</v>
      </c>
      <c r="L12" s="62">
        <f t="shared" si="0"/>
        <v>88</v>
      </c>
      <c r="M12" s="62">
        <f t="shared" si="1"/>
        <v>35.2</v>
      </c>
      <c r="N12" s="48">
        <f t="shared" si="2"/>
        <v>3</v>
      </c>
      <c r="O12" s="63"/>
    </row>
    <row r="13" spans="1:15" ht="30" customHeight="1">
      <c r="A13" s="142"/>
      <c r="B13" s="101">
        <v>10</v>
      </c>
      <c r="C13" s="51"/>
      <c r="D13" s="51"/>
      <c r="E13" s="22"/>
      <c r="F13" s="52"/>
      <c r="G13" s="53">
        <f>IF(COUNTIF('面试成绩汇总表(填写考官赋分1-5)'!$B$4:$B$13,'面试成绩汇总表(填写考生序号)'!$F13),VLOOKUP('面试成绩汇总表(填写考生序号)'!$F13,'面试成绩汇总表(填写考官赋分1-5)'!$B$4:$G$13,2,FALSE),"")</f>
      </c>
      <c r="H13" s="53">
        <f>IF(COUNTIF('面试成绩汇总表(填写考官赋分1-5)'!$B$4:$B$13,'面试成绩汇总表(填写考生序号)'!$F13),VLOOKUP('面试成绩汇总表(填写考生序号)'!$F13,'面试成绩汇总表(填写考官赋分1-5)'!$B$4:$G$13,3,FALSE),"")</f>
      </c>
      <c r="I13" s="53">
        <f>IF(COUNTIF('面试成绩汇总表(填写考官赋分1-5)'!$B$4:$B$13,'面试成绩汇总表(填写考生序号)'!$F13),VLOOKUP('面试成绩汇总表(填写考生序号)'!$F13,'面试成绩汇总表(填写考官赋分1-5)'!$B$4:$G$13,4,FALSE),"")</f>
      </c>
      <c r="J13" s="53">
        <f>IF(COUNTIF('面试成绩汇总表(填写考官赋分1-5)'!$B$4:$B$13,'面试成绩汇总表(填写考生序号)'!$F13),VLOOKUP('面试成绩汇总表(填写考生序号)'!$F13,'面试成绩汇总表(填写考官赋分1-5)'!$B$4:$G$13,5,FALSE),"")</f>
      </c>
      <c r="K13" s="53">
        <f>IF(COUNTIF('面试成绩汇总表(填写考官赋分1-5)'!$B$4:$B$13,'面试成绩汇总表(填写考生序号)'!$F13),VLOOKUP('面试成绩汇总表(填写考生序号)'!$F13,'面试成绩汇总表(填写考官赋分1-5)'!$B$4:$G$13,6,FALSE),"")</f>
      </c>
      <c r="L13" s="64">
        <f t="shared" si="0"/>
      </c>
      <c r="M13" s="64">
        <f t="shared" si="1"/>
      </c>
      <c r="N13" s="52">
        <f t="shared" si="2"/>
      </c>
      <c r="O13" s="65"/>
    </row>
    <row r="14" spans="1:15" ht="30" customHeight="1">
      <c r="A14" s="140" t="s">
        <v>9</v>
      </c>
      <c r="B14" s="42">
        <v>1</v>
      </c>
      <c r="C14" s="54" t="s">
        <v>127</v>
      </c>
      <c r="D14" s="8" t="s">
        <v>128</v>
      </c>
      <c r="E14" s="28">
        <v>93102131417</v>
      </c>
      <c r="F14" s="44">
        <v>3</v>
      </c>
      <c r="G14" s="45">
        <f>IF(COUNTIF('面试成绩汇总表(填写考官赋分1-5)'!$B$14:$B$18,'面试成绩汇总表(填写考生序号)'!$F14),VLOOKUP('面试成绩汇总表(填写考生序号)'!$F14,'面试成绩汇总表(填写考官赋分1-5)'!$B$14:$G$18,2,FALSE),"")</f>
        <v>94</v>
      </c>
      <c r="H14" s="45">
        <f>IF(COUNTIF('面试成绩汇总表(填写考官赋分1-5)'!$B$14:$B$18,'面试成绩汇总表(填写考生序号)'!$F14),VLOOKUP('面试成绩汇总表(填写考生序号)'!$F14,'面试成绩汇总表(填写考官赋分1-5)'!$B$14:$G$18,3,FALSE),"")</f>
        <v>88</v>
      </c>
      <c r="I14" s="45">
        <f>IF(COUNTIF('面试成绩汇总表(填写考官赋分1-5)'!$B$14:$B$18,'面试成绩汇总表(填写考生序号)'!$F14),VLOOKUP('面试成绩汇总表(填写考生序号)'!$F14,'面试成绩汇总表(填写考官赋分1-5)'!$B$14:$G$18,4,FALSE),"")</f>
        <v>93</v>
      </c>
      <c r="J14" s="45">
        <f>IF(COUNTIF('面试成绩汇总表(填写考官赋分1-5)'!$B$14:$B$18,'面试成绩汇总表(填写考生序号)'!$F14),VLOOKUP('面试成绩汇总表(填写考生序号)'!$F14,'面试成绩汇总表(填写考官赋分1-5)'!$B$14:$G$18,5,FALSE),"")</f>
        <v>93</v>
      </c>
      <c r="K14" s="45">
        <f>IF(COUNTIF('面试成绩汇总表(填写考官赋分1-5)'!$B$14:$B$18,'面试成绩汇总表(填写考生序号)'!$F14),VLOOKUP('面试成绩汇总表(填写考生序号)'!$F14,'面试成绩汇总表(填写考官赋分1-5)'!$B$14:$G$18,6,FALSE),"")</f>
        <v>90</v>
      </c>
      <c r="L14" s="60">
        <f aca="true" t="shared" si="3" ref="L14:L63">IF(COUNT(G14:K14)&gt;4,AVERAGE(G14:K14),"")</f>
        <v>91.6</v>
      </c>
      <c r="M14" s="60">
        <f aca="true" t="shared" si="4" ref="M14:M63">IF(L14="","",L14*0.4)</f>
        <v>36.64</v>
      </c>
      <c r="N14" s="44">
        <f>IF(COUNT(L14),RANK(L14,$L$14:$L$18),"")</f>
        <v>1</v>
      </c>
      <c r="O14" s="61"/>
    </row>
    <row r="15" spans="1:15" ht="30" customHeight="1">
      <c r="A15" s="141"/>
      <c r="B15" s="46">
        <v>2</v>
      </c>
      <c r="C15" s="55" t="s">
        <v>129</v>
      </c>
      <c r="D15" s="15" t="s">
        <v>130</v>
      </c>
      <c r="E15" s="32">
        <v>93102143302</v>
      </c>
      <c r="F15" s="48">
        <v>1</v>
      </c>
      <c r="G15" s="49">
        <f>IF(COUNTIF('面试成绩汇总表(填写考官赋分1-5)'!$B$14:$B$18,'面试成绩汇总表(填写考生序号)'!$F15),VLOOKUP('面试成绩汇总表(填写考生序号)'!$F15,'面试成绩汇总表(填写考官赋分1-5)'!$B$14:$G$18,2,FALSE),"")</f>
        <v>85</v>
      </c>
      <c r="H15" s="49">
        <f>IF(COUNTIF('面试成绩汇总表(填写考官赋分1-5)'!$B$14:$B$18,'面试成绩汇总表(填写考生序号)'!$F15),VLOOKUP('面试成绩汇总表(填写考生序号)'!$F15,'面试成绩汇总表(填写考官赋分1-5)'!$B$14:$G$18,3,FALSE),"")</f>
        <v>77</v>
      </c>
      <c r="I15" s="49">
        <f>IF(COUNTIF('面试成绩汇总表(填写考官赋分1-5)'!$B$14:$B$18,'面试成绩汇总表(填写考生序号)'!$F15),VLOOKUP('面试成绩汇总表(填写考生序号)'!$F15,'面试成绩汇总表(填写考官赋分1-5)'!$B$14:$G$18,4,FALSE),"")</f>
        <v>87</v>
      </c>
      <c r="J15" s="49">
        <f>IF(COUNTIF('面试成绩汇总表(填写考官赋分1-5)'!$B$14:$B$18,'面试成绩汇总表(填写考生序号)'!$F15),VLOOKUP('面试成绩汇总表(填写考生序号)'!$F15,'面试成绩汇总表(填写考官赋分1-5)'!$B$14:$G$18,5,FALSE),"")</f>
        <v>85</v>
      </c>
      <c r="K15" s="49">
        <f>IF(COUNTIF('面试成绩汇总表(填写考官赋分1-5)'!$B$14:$B$18,'面试成绩汇总表(填写考生序号)'!$F15),VLOOKUP('面试成绩汇总表(填写考生序号)'!$F15,'面试成绩汇总表(填写考官赋分1-5)'!$B$14:$G$18,6,FALSE),"")</f>
        <v>80</v>
      </c>
      <c r="L15" s="62">
        <f t="shared" si="3"/>
        <v>82.8</v>
      </c>
      <c r="M15" s="62">
        <f t="shared" si="4"/>
        <v>33.12</v>
      </c>
      <c r="N15" s="48">
        <f>IF(COUNT(L15),RANK(L15,$L$14:$L$18),"")</f>
        <v>2</v>
      </c>
      <c r="O15" s="63"/>
    </row>
    <row r="16" spans="1:15" ht="30" customHeight="1">
      <c r="A16" s="141"/>
      <c r="B16" s="46">
        <v>3</v>
      </c>
      <c r="C16" s="55" t="s">
        <v>131</v>
      </c>
      <c r="D16" s="15" t="s">
        <v>132</v>
      </c>
      <c r="E16" s="32">
        <v>93102214322</v>
      </c>
      <c r="F16" s="48">
        <v>2</v>
      </c>
      <c r="G16" s="49">
        <f>IF(COUNTIF('面试成绩汇总表(填写考官赋分1-5)'!$B$14:$B$18,'面试成绩汇总表(填写考生序号)'!$F16),VLOOKUP('面试成绩汇总表(填写考生序号)'!$F16,'面试成绩汇总表(填写考官赋分1-5)'!$B$14:$G$18,2,FALSE),"")</f>
        <v>82</v>
      </c>
      <c r="H16" s="49">
        <f>IF(COUNTIF('面试成绩汇总表(填写考官赋分1-5)'!$B$14:$B$18,'面试成绩汇总表(填写考生序号)'!$F16),VLOOKUP('面试成绩汇总表(填写考生序号)'!$F16,'面试成绩汇总表(填写考官赋分1-5)'!$B$14:$G$18,3,FALSE),"")</f>
        <v>75</v>
      </c>
      <c r="I16" s="49">
        <f>IF(COUNTIF('面试成绩汇总表(填写考官赋分1-5)'!$B$14:$B$18,'面试成绩汇总表(填写考生序号)'!$F16),VLOOKUP('面试成绩汇总表(填写考生序号)'!$F16,'面试成绩汇总表(填写考官赋分1-5)'!$B$14:$G$18,4,FALSE),"")</f>
        <v>82</v>
      </c>
      <c r="J16" s="49">
        <f>IF(COUNTIF('面试成绩汇总表(填写考官赋分1-5)'!$B$14:$B$18,'面试成绩汇总表(填写考生序号)'!$F16),VLOOKUP('面试成绩汇总表(填写考生序号)'!$F16,'面试成绩汇总表(填写考官赋分1-5)'!$B$14:$G$18,5,FALSE),"")</f>
        <v>88</v>
      </c>
      <c r="K16" s="49">
        <f>IF(COUNTIF('面试成绩汇总表(填写考官赋分1-5)'!$B$14:$B$18,'面试成绩汇总表(填写考生序号)'!$F16),VLOOKUP('面试成绩汇总表(填写考生序号)'!$F16,'面试成绩汇总表(填写考官赋分1-5)'!$B$14:$G$18,6,FALSE),"")</f>
        <v>80</v>
      </c>
      <c r="L16" s="62">
        <f t="shared" si="3"/>
        <v>81.4</v>
      </c>
      <c r="M16" s="62">
        <f t="shared" si="4"/>
        <v>32.56</v>
      </c>
      <c r="N16" s="48">
        <f>IF(COUNT(L16),RANK(L16,$L$14:$L$18),"")</f>
        <v>3</v>
      </c>
      <c r="O16" s="63"/>
    </row>
    <row r="17" spans="1:15" ht="30" customHeight="1">
      <c r="A17" s="141"/>
      <c r="B17" s="46">
        <v>4</v>
      </c>
      <c r="C17" s="55" t="s">
        <v>133</v>
      </c>
      <c r="D17" s="15" t="s">
        <v>134</v>
      </c>
      <c r="E17" s="32">
        <v>93102176302</v>
      </c>
      <c r="F17" s="48"/>
      <c r="G17" s="49">
        <f>IF(COUNTIF('面试成绩汇总表(填写考官赋分1-5)'!$B$14:$B$18,'面试成绩汇总表(填写考生序号)'!$F17),VLOOKUP('面试成绩汇总表(填写考生序号)'!$F17,'面试成绩汇总表(填写考官赋分1-5)'!$B$14:$G$18,2,FALSE),"")</f>
      </c>
      <c r="H17" s="49">
        <f>IF(COUNTIF('面试成绩汇总表(填写考官赋分1-5)'!$B$14:$B$18,'面试成绩汇总表(填写考生序号)'!$F17),VLOOKUP('面试成绩汇总表(填写考生序号)'!$F17,'面试成绩汇总表(填写考官赋分1-5)'!$B$14:$G$18,3,FALSE),"")</f>
      </c>
      <c r="I17" s="49">
        <f>IF(COUNTIF('面试成绩汇总表(填写考官赋分1-5)'!$B$14:$B$18,'面试成绩汇总表(填写考生序号)'!$F17),VLOOKUP('面试成绩汇总表(填写考生序号)'!$F17,'面试成绩汇总表(填写考官赋分1-5)'!$B$14:$G$18,4,FALSE),"")</f>
      </c>
      <c r="J17" s="49">
        <f>IF(COUNTIF('面试成绩汇总表(填写考官赋分1-5)'!$B$14:$B$18,'面试成绩汇总表(填写考生序号)'!$F17),VLOOKUP('面试成绩汇总表(填写考生序号)'!$F17,'面试成绩汇总表(填写考官赋分1-5)'!$B$14:$G$18,5,FALSE),"")</f>
      </c>
      <c r="K17" s="49">
        <f>IF(COUNTIF('面试成绩汇总表(填写考官赋分1-5)'!$B$14:$B$18,'面试成绩汇总表(填写考生序号)'!$F17),VLOOKUP('面试成绩汇总表(填写考生序号)'!$F17,'面试成绩汇总表(填写考官赋分1-5)'!$B$14:$G$18,6,FALSE),"")</f>
      </c>
      <c r="L17" s="62">
        <f t="shared" si="3"/>
      </c>
      <c r="M17" s="62">
        <f t="shared" si="4"/>
      </c>
      <c r="N17" s="48">
        <f>IF(COUNT(L17),RANK(L17,$L$14:$L$18),"")</f>
      </c>
      <c r="O17" s="63"/>
    </row>
    <row r="18" spans="1:15" ht="30" customHeight="1">
      <c r="A18" s="142"/>
      <c r="B18" s="50">
        <v>5</v>
      </c>
      <c r="C18" s="56"/>
      <c r="D18" s="22"/>
      <c r="E18" s="34"/>
      <c r="F18" s="52"/>
      <c r="G18" s="53">
        <f>IF(COUNTIF('面试成绩汇总表(填写考官赋分1-5)'!$B$14:$B$18,'面试成绩汇总表(填写考生序号)'!$F18),VLOOKUP('面试成绩汇总表(填写考生序号)'!$F18,'面试成绩汇总表(填写考官赋分1-5)'!$B$14:$G$18,2,FALSE),"")</f>
      </c>
      <c r="H18" s="53">
        <f>IF(COUNTIF('面试成绩汇总表(填写考官赋分1-5)'!$B$14:$B$18,'面试成绩汇总表(填写考生序号)'!$F18),VLOOKUP('面试成绩汇总表(填写考生序号)'!$F18,'面试成绩汇总表(填写考官赋分1-5)'!$B$14:$G$18,3,FALSE),"")</f>
      </c>
      <c r="I18" s="53">
        <f>IF(COUNTIF('面试成绩汇总表(填写考官赋分1-5)'!$B$14:$B$18,'面试成绩汇总表(填写考生序号)'!$F18),VLOOKUP('面试成绩汇总表(填写考生序号)'!$F18,'面试成绩汇总表(填写考官赋分1-5)'!$B$14:$G$18,4,FALSE),"")</f>
      </c>
      <c r="J18" s="53">
        <f>IF(COUNTIF('面试成绩汇总表(填写考官赋分1-5)'!$B$14:$B$18,'面试成绩汇总表(填写考生序号)'!$F18),VLOOKUP('面试成绩汇总表(填写考生序号)'!$F18,'面试成绩汇总表(填写考官赋分1-5)'!$B$14:$G$18,5,FALSE),"")</f>
      </c>
      <c r="K18" s="53">
        <f>IF(COUNTIF('面试成绩汇总表(填写考官赋分1-5)'!$B$14:$B$18,'面试成绩汇总表(填写考生序号)'!$F18),VLOOKUP('面试成绩汇总表(填写考生序号)'!$F18,'面试成绩汇总表(填写考官赋分1-5)'!$B$14:$G$18,6,FALSE),"")</f>
      </c>
      <c r="L18" s="64">
        <f t="shared" si="3"/>
      </c>
      <c r="M18" s="64">
        <f t="shared" si="4"/>
      </c>
      <c r="N18" s="52">
        <f>IF(COUNT(L18),RANK(L18,$L$14:$L$18),"")</f>
      </c>
      <c r="O18" s="65"/>
    </row>
    <row r="19" spans="1:15" ht="30" customHeight="1">
      <c r="A19" s="140" t="s">
        <v>10</v>
      </c>
      <c r="B19" s="42">
        <v>1</v>
      </c>
      <c r="C19" s="54" t="s">
        <v>135</v>
      </c>
      <c r="D19" s="8" t="s">
        <v>136</v>
      </c>
      <c r="E19" s="28">
        <v>93102062502</v>
      </c>
      <c r="F19" s="44">
        <v>3</v>
      </c>
      <c r="G19" s="45">
        <f>IF(COUNTIF('面试成绩汇总表(填写考官赋分1-5)'!$B$19:$B$23,'面试成绩汇总表(填写考生序号)'!$F19),VLOOKUP('面试成绩汇总表(填写考生序号)'!$F19,'面试成绩汇总表(填写考官赋分1-5)'!$B$19:$G$23,2,FALSE),"")</f>
        <v>81.5</v>
      </c>
      <c r="H19" s="45">
        <f>IF(COUNTIF('面试成绩汇总表(填写考官赋分1-5)'!$B$19:$B$23,'面试成绩汇总表(填写考生序号)'!$F19),VLOOKUP('面试成绩汇总表(填写考生序号)'!$F19,'面试成绩汇总表(填写考官赋分1-5)'!$B$19:$G$23,3,FALSE),"")</f>
        <v>86</v>
      </c>
      <c r="I19" s="45">
        <f>IF(COUNTIF('面试成绩汇总表(填写考官赋分1-5)'!$B$19:$B$23,'面试成绩汇总表(填写考生序号)'!$F19),VLOOKUP('面试成绩汇总表(填写考生序号)'!$F19,'面试成绩汇总表(填写考官赋分1-5)'!$B$19:$G$23,4,FALSE),"")</f>
        <v>91</v>
      </c>
      <c r="J19" s="45">
        <f>IF(COUNTIF('面试成绩汇总表(填写考官赋分1-5)'!$B$19:$B$23,'面试成绩汇总表(填写考生序号)'!$F19),VLOOKUP('面试成绩汇总表(填写考生序号)'!$F19,'面试成绩汇总表(填写考官赋分1-5)'!$B$19:$G$23,5,FALSE),"")</f>
        <v>86</v>
      </c>
      <c r="K19" s="45">
        <f>IF(COUNTIF('面试成绩汇总表(填写考官赋分1-5)'!$B$19:$B$23,'面试成绩汇总表(填写考生序号)'!$F19),VLOOKUP('面试成绩汇总表(填写考生序号)'!$F19,'面试成绩汇总表(填写考官赋分1-5)'!$B$19:$G$23,6,FALSE),"")</f>
        <v>88</v>
      </c>
      <c r="L19" s="60">
        <f t="shared" si="3"/>
        <v>86.5</v>
      </c>
      <c r="M19" s="60">
        <f t="shared" si="4"/>
        <v>34.6</v>
      </c>
      <c r="N19" s="44">
        <f>IF(COUNT(L19),RANK(L19,$L$19:$L$23),"")</f>
        <v>1</v>
      </c>
      <c r="O19" s="61"/>
    </row>
    <row r="20" spans="1:15" ht="30" customHeight="1">
      <c r="A20" s="141"/>
      <c r="B20" s="46">
        <v>2</v>
      </c>
      <c r="C20" s="55" t="s">
        <v>137</v>
      </c>
      <c r="D20" s="15" t="s">
        <v>138</v>
      </c>
      <c r="E20" s="32">
        <v>93102041303</v>
      </c>
      <c r="F20" s="48">
        <v>1</v>
      </c>
      <c r="G20" s="49">
        <f>IF(COUNTIF('面试成绩汇总表(填写考官赋分1-5)'!$B$19:$B$23,'面试成绩汇总表(填写考生序号)'!$F20),VLOOKUP('面试成绩汇总表(填写考生序号)'!$F20,'面试成绩汇总表(填写考官赋分1-5)'!$B$19:$G$23,2,FALSE),"")</f>
        <v>87</v>
      </c>
      <c r="H20" s="49">
        <f>IF(COUNTIF('面试成绩汇总表(填写考官赋分1-5)'!$B$19:$B$23,'面试成绩汇总表(填写考生序号)'!$F20),VLOOKUP('面试成绩汇总表(填写考生序号)'!$F20,'面试成绩汇总表(填写考官赋分1-5)'!$B$19:$G$23,3,FALSE),"")</f>
        <v>83</v>
      </c>
      <c r="I20" s="49">
        <f>IF(COUNTIF('面试成绩汇总表(填写考官赋分1-5)'!$B$19:$B$23,'面试成绩汇总表(填写考生序号)'!$F20),VLOOKUP('面试成绩汇总表(填写考生序号)'!$F20,'面试成绩汇总表(填写考官赋分1-5)'!$B$19:$G$23,4,FALSE),"")</f>
        <v>87</v>
      </c>
      <c r="J20" s="49">
        <f>IF(COUNTIF('面试成绩汇总表(填写考官赋分1-5)'!$B$19:$B$23,'面试成绩汇总表(填写考生序号)'!$F20),VLOOKUP('面试成绩汇总表(填写考生序号)'!$F20,'面试成绩汇总表(填写考官赋分1-5)'!$B$19:$G$23,5,FALSE),"")</f>
        <v>84</v>
      </c>
      <c r="K20" s="49">
        <f>IF(COUNTIF('面试成绩汇总表(填写考官赋分1-5)'!$B$19:$B$23,'面试成绩汇总表(填写考生序号)'!$F20),VLOOKUP('面试成绩汇总表(填写考生序号)'!$F20,'面试成绩汇总表(填写考官赋分1-5)'!$B$19:$G$23,6,FALSE),"")</f>
        <v>86</v>
      </c>
      <c r="L20" s="62">
        <f t="shared" si="3"/>
        <v>85.4</v>
      </c>
      <c r="M20" s="62">
        <f t="shared" si="4"/>
        <v>34.160000000000004</v>
      </c>
      <c r="N20" s="48">
        <f>IF(COUNT(L20),RANK(L20,$L$19:$L$23),"")</f>
        <v>2</v>
      </c>
      <c r="O20" s="63"/>
    </row>
    <row r="21" spans="1:15" ht="30" customHeight="1">
      <c r="A21" s="141"/>
      <c r="B21" s="46">
        <v>3</v>
      </c>
      <c r="C21" s="55" t="s">
        <v>139</v>
      </c>
      <c r="D21" s="15" t="s">
        <v>140</v>
      </c>
      <c r="E21" s="32">
        <v>93102033512</v>
      </c>
      <c r="F21" s="48">
        <v>2</v>
      </c>
      <c r="G21" s="49">
        <f>IF(COUNTIF('面试成绩汇总表(填写考官赋分1-5)'!$B$19:$B$23,'面试成绩汇总表(填写考生序号)'!$F21),VLOOKUP('面试成绩汇总表(填写考生序号)'!$F21,'面试成绩汇总表(填写考官赋分1-5)'!$B$19:$G$23,2,FALSE),"")</f>
        <v>80</v>
      </c>
      <c r="H21" s="49">
        <f>IF(COUNTIF('面试成绩汇总表(填写考官赋分1-5)'!$B$19:$B$23,'面试成绩汇总表(填写考生序号)'!$F21),VLOOKUP('面试成绩汇总表(填写考生序号)'!$F21,'面试成绩汇总表(填写考官赋分1-5)'!$B$19:$G$23,3,FALSE),"")</f>
        <v>88</v>
      </c>
      <c r="I21" s="49">
        <f>IF(COUNTIF('面试成绩汇总表(填写考官赋分1-5)'!$B$19:$B$23,'面试成绩汇总表(填写考生序号)'!$F21),VLOOKUP('面试成绩汇总表(填写考生序号)'!$F21,'面试成绩汇总表(填写考官赋分1-5)'!$B$19:$G$23,4,FALSE),"")</f>
        <v>80</v>
      </c>
      <c r="J21" s="49">
        <f>IF(COUNTIF('面试成绩汇总表(填写考官赋分1-5)'!$B$19:$B$23,'面试成绩汇总表(填写考生序号)'!$F21),VLOOKUP('面试成绩汇总表(填写考生序号)'!$F21,'面试成绩汇总表(填写考官赋分1-5)'!$B$19:$G$23,5,FALSE),"")</f>
        <v>81</v>
      </c>
      <c r="K21" s="49">
        <f>IF(COUNTIF('面试成绩汇总表(填写考官赋分1-5)'!$B$19:$B$23,'面试成绩汇总表(填写考生序号)'!$F21),VLOOKUP('面试成绩汇总表(填写考生序号)'!$F21,'面试成绩汇总表(填写考官赋分1-5)'!$B$19:$G$23,6,FALSE),"")</f>
        <v>89</v>
      </c>
      <c r="L21" s="62">
        <f t="shared" si="3"/>
        <v>83.6</v>
      </c>
      <c r="M21" s="62">
        <f t="shared" si="4"/>
        <v>33.44</v>
      </c>
      <c r="N21" s="48">
        <f>IF(COUNT(L21),RANK(L21,$L$19:$L$23),"")</f>
        <v>3</v>
      </c>
      <c r="O21" s="63"/>
    </row>
    <row r="22" spans="1:15" ht="30" customHeight="1">
      <c r="A22" s="141"/>
      <c r="B22" s="46">
        <v>4</v>
      </c>
      <c r="C22" s="55"/>
      <c r="D22" s="15"/>
      <c r="E22" s="32"/>
      <c r="F22" s="48"/>
      <c r="G22" s="49">
        <f>IF(COUNTIF('面试成绩汇总表(填写考官赋分1-5)'!$B$19:$B$23,'面试成绩汇总表(填写考生序号)'!$F22),VLOOKUP('面试成绩汇总表(填写考生序号)'!$F22,'面试成绩汇总表(填写考官赋分1-5)'!$B$19:$G$23,2,FALSE),"")</f>
      </c>
      <c r="H22" s="49">
        <f>IF(COUNTIF('面试成绩汇总表(填写考官赋分1-5)'!$B$19:$B$23,'面试成绩汇总表(填写考生序号)'!$F22),VLOOKUP('面试成绩汇总表(填写考生序号)'!$F22,'面试成绩汇总表(填写考官赋分1-5)'!$B$19:$G$23,3,FALSE),"")</f>
      </c>
      <c r="I22" s="49">
        <f>IF(COUNTIF('面试成绩汇总表(填写考官赋分1-5)'!$B$19:$B$23,'面试成绩汇总表(填写考生序号)'!$F22),VLOOKUP('面试成绩汇总表(填写考生序号)'!$F22,'面试成绩汇总表(填写考官赋分1-5)'!$B$19:$G$23,4,FALSE),"")</f>
      </c>
      <c r="J22" s="49">
        <f>IF(COUNTIF('面试成绩汇总表(填写考官赋分1-5)'!$B$19:$B$23,'面试成绩汇总表(填写考生序号)'!$F22),VLOOKUP('面试成绩汇总表(填写考生序号)'!$F22,'面试成绩汇总表(填写考官赋分1-5)'!$B$19:$G$23,5,FALSE),"")</f>
      </c>
      <c r="K22" s="49">
        <f>IF(COUNTIF('面试成绩汇总表(填写考官赋分1-5)'!$B$19:$B$23,'面试成绩汇总表(填写考生序号)'!$F22),VLOOKUP('面试成绩汇总表(填写考生序号)'!$F22,'面试成绩汇总表(填写考官赋分1-5)'!$B$19:$G$23,6,FALSE),"")</f>
      </c>
      <c r="L22" s="62">
        <f t="shared" si="3"/>
      </c>
      <c r="M22" s="62">
        <f t="shared" si="4"/>
      </c>
      <c r="N22" s="48">
        <f>IF(COUNT(L22),RANK(L22,$L$19:$L$23),"")</f>
      </c>
      <c r="O22" s="63"/>
    </row>
    <row r="23" spans="1:15" ht="30" customHeight="1">
      <c r="A23" s="142"/>
      <c r="B23" s="50">
        <v>5</v>
      </c>
      <c r="C23" s="56"/>
      <c r="D23" s="22"/>
      <c r="E23" s="34"/>
      <c r="F23" s="52"/>
      <c r="G23" s="53">
        <f>IF(COUNTIF('面试成绩汇总表(填写考官赋分1-5)'!$B$19:$B$23,'面试成绩汇总表(填写考生序号)'!$F23),VLOOKUP('面试成绩汇总表(填写考生序号)'!$F23,'面试成绩汇总表(填写考官赋分1-5)'!$B$19:$G$23,2,FALSE),"")</f>
      </c>
      <c r="H23" s="53">
        <f>IF(COUNTIF('面试成绩汇总表(填写考官赋分1-5)'!$B$19:$B$23,'面试成绩汇总表(填写考生序号)'!$F23),VLOOKUP('面试成绩汇总表(填写考生序号)'!$F23,'面试成绩汇总表(填写考官赋分1-5)'!$B$19:$G$23,3,FALSE),"")</f>
      </c>
      <c r="I23" s="53">
        <f>IF(COUNTIF('面试成绩汇总表(填写考官赋分1-5)'!$B$19:$B$23,'面试成绩汇总表(填写考生序号)'!$F23),VLOOKUP('面试成绩汇总表(填写考生序号)'!$F23,'面试成绩汇总表(填写考官赋分1-5)'!$B$19:$G$23,4,FALSE),"")</f>
      </c>
      <c r="J23" s="53">
        <f>IF(COUNTIF('面试成绩汇总表(填写考官赋分1-5)'!$B$19:$B$23,'面试成绩汇总表(填写考生序号)'!$F23),VLOOKUP('面试成绩汇总表(填写考生序号)'!$F23,'面试成绩汇总表(填写考官赋分1-5)'!$B$19:$G$23,5,FALSE),"")</f>
      </c>
      <c r="K23" s="53">
        <f>IF(COUNTIF('面试成绩汇总表(填写考官赋分1-5)'!$B$19:$B$23,'面试成绩汇总表(填写考生序号)'!$F23),VLOOKUP('面试成绩汇总表(填写考生序号)'!$F23,'面试成绩汇总表(填写考官赋分1-5)'!$B$19:$G$23,6,FALSE),"")</f>
      </c>
      <c r="L23" s="64">
        <f t="shared" si="3"/>
      </c>
      <c r="M23" s="64">
        <f t="shared" si="4"/>
      </c>
      <c r="N23" s="52">
        <f>IF(COUNT(L23),RANK(L23,$L$19:$L$23),"")</f>
      </c>
      <c r="O23" s="65"/>
    </row>
    <row r="24" spans="1:15" ht="30" customHeight="1">
      <c r="A24" s="140" t="s">
        <v>11</v>
      </c>
      <c r="B24" s="42">
        <v>1</v>
      </c>
      <c r="C24" s="54" t="s">
        <v>141</v>
      </c>
      <c r="D24" s="8" t="s">
        <v>142</v>
      </c>
      <c r="E24" s="28">
        <v>93102013215</v>
      </c>
      <c r="F24" s="44">
        <v>2</v>
      </c>
      <c r="G24" s="45">
        <f>IF(COUNTIF('面试成绩汇总表(填写考官赋分1-5)'!$B$24:$B$28,'面试成绩汇总表(填写考生序号)'!$F24),VLOOKUP('面试成绩汇总表(填写考生序号)'!$F24,'面试成绩汇总表(填写考官赋分1-5)'!$B$24:$G$28,2,FALSE),"")</f>
        <v>85</v>
      </c>
      <c r="H24" s="45">
        <f>IF(COUNTIF('面试成绩汇总表(填写考官赋分1-5)'!$B$24:$B$28,'面试成绩汇总表(填写考生序号)'!$F24),VLOOKUP('面试成绩汇总表(填写考生序号)'!$F24,'面试成绩汇总表(填写考官赋分1-5)'!$B$24:$G$28,3,FALSE),"")</f>
        <v>74</v>
      </c>
      <c r="I24" s="45">
        <f>IF(COUNTIF('面试成绩汇总表(填写考官赋分1-5)'!$B$24:$B$28,'面试成绩汇总表(填写考生序号)'!$F24),VLOOKUP('面试成绩汇总表(填写考生序号)'!$F24,'面试成绩汇总表(填写考官赋分1-5)'!$B$24:$G$28,4,FALSE),"")</f>
        <v>75</v>
      </c>
      <c r="J24" s="45">
        <f>IF(COUNTIF('面试成绩汇总表(填写考官赋分1-5)'!$B$24:$B$28,'面试成绩汇总表(填写考生序号)'!$F24),VLOOKUP('面试成绩汇总表(填写考生序号)'!$F24,'面试成绩汇总表(填写考官赋分1-5)'!$B$24:$G$28,5,FALSE),"")</f>
        <v>80</v>
      </c>
      <c r="K24" s="45">
        <f>IF(COUNTIF('面试成绩汇总表(填写考官赋分1-5)'!$B$24:$B$28,'面试成绩汇总表(填写考生序号)'!$F24),VLOOKUP('面试成绩汇总表(填写考生序号)'!$F24,'面试成绩汇总表(填写考官赋分1-5)'!$B$24:$G$28,6,FALSE),"")</f>
        <v>96</v>
      </c>
      <c r="L24" s="60">
        <f t="shared" si="3"/>
        <v>82</v>
      </c>
      <c r="M24" s="60">
        <f t="shared" si="4"/>
        <v>32.800000000000004</v>
      </c>
      <c r="N24" s="44">
        <f>IF(COUNT(L24),RANK(L24,$L$24:$L$28),"")</f>
        <v>1</v>
      </c>
      <c r="O24" s="61"/>
    </row>
    <row r="25" spans="1:15" ht="30" customHeight="1">
      <c r="A25" s="141"/>
      <c r="B25" s="46">
        <v>2</v>
      </c>
      <c r="C25" s="55" t="s">
        <v>143</v>
      </c>
      <c r="D25" s="15" t="s">
        <v>144</v>
      </c>
      <c r="E25" s="32">
        <v>93102213726</v>
      </c>
      <c r="F25" s="48"/>
      <c r="G25" s="49">
        <f>IF(COUNTIF('面试成绩汇总表(填写考官赋分1-5)'!$B$24:$B$28,'面试成绩汇总表(填写考生序号)'!$F25),VLOOKUP('面试成绩汇总表(填写考生序号)'!$F25,'面试成绩汇总表(填写考官赋分1-5)'!$B$24:$G$28,2,FALSE),"")</f>
      </c>
      <c r="H25" s="49">
        <f>IF(COUNTIF('面试成绩汇总表(填写考官赋分1-5)'!$B$24:$B$28,'面试成绩汇总表(填写考生序号)'!$F25),VLOOKUP('面试成绩汇总表(填写考生序号)'!$F25,'面试成绩汇总表(填写考官赋分1-5)'!$B$24:$G$28,3,FALSE),"")</f>
      </c>
      <c r="I25" s="49">
        <f>IF(COUNTIF('面试成绩汇总表(填写考官赋分1-5)'!$B$24:$B$28,'面试成绩汇总表(填写考生序号)'!$F25),VLOOKUP('面试成绩汇总表(填写考生序号)'!$F25,'面试成绩汇总表(填写考官赋分1-5)'!$B$24:$G$28,4,FALSE),"")</f>
      </c>
      <c r="J25" s="49">
        <f>IF(COUNTIF('面试成绩汇总表(填写考官赋分1-5)'!$B$24:$B$28,'面试成绩汇总表(填写考生序号)'!$F25),VLOOKUP('面试成绩汇总表(填写考生序号)'!$F25,'面试成绩汇总表(填写考官赋分1-5)'!$B$24:$G$28,5,FALSE),"")</f>
      </c>
      <c r="K25" s="49">
        <f>IF(COUNTIF('面试成绩汇总表(填写考官赋分1-5)'!$B$24:$B$28,'面试成绩汇总表(填写考生序号)'!$F25),VLOOKUP('面试成绩汇总表(填写考生序号)'!$F25,'面试成绩汇总表(填写考官赋分1-5)'!$B$24:$G$28,6,FALSE),"")</f>
      </c>
      <c r="L25" s="62">
        <f t="shared" si="3"/>
      </c>
      <c r="M25" s="62">
        <f t="shared" si="4"/>
      </c>
      <c r="N25" s="48">
        <f>IF(COUNT(L25),RANK(L25,$L$24:$L$28),"")</f>
      </c>
      <c r="O25" s="63"/>
    </row>
    <row r="26" spans="1:15" ht="30" customHeight="1">
      <c r="A26" s="141"/>
      <c r="B26" s="46">
        <v>3</v>
      </c>
      <c r="C26" s="55" t="s">
        <v>145</v>
      </c>
      <c r="D26" s="15" t="s">
        <v>146</v>
      </c>
      <c r="E26" s="32">
        <v>93102167818</v>
      </c>
      <c r="F26" s="48">
        <v>1</v>
      </c>
      <c r="G26" s="49">
        <f>IF(COUNTIF('面试成绩汇总表(填写考官赋分1-5)'!$B$24:$B$28,'面试成绩汇总表(填写考生序号)'!$F26),VLOOKUP('面试成绩汇总表(填写考生序号)'!$F26,'面试成绩汇总表(填写考官赋分1-5)'!$B$24:$G$28,2,FALSE),"")</f>
        <v>80</v>
      </c>
      <c r="H26" s="49">
        <f>IF(COUNTIF('面试成绩汇总表(填写考官赋分1-5)'!$B$24:$B$28,'面试成绩汇总表(填写考生序号)'!$F26),VLOOKUP('面试成绩汇总表(填写考生序号)'!$F26,'面试成绩汇总表(填写考官赋分1-5)'!$B$24:$G$28,3,FALSE),"")</f>
        <v>62</v>
      </c>
      <c r="I26" s="49">
        <f>IF(COUNTIF('面试成绩汇总表(填写考官赋分1-5)'!$B$24:$B$28,'面试成绩汇总表(填写考生序号)'!$F26),VLOOKUP('面试成绩汇总表(填写考生序号)'!$F26,'面试成绩汇总表(填写考官赋分1-5)'!$B$24:$G$28,4,FALSE),"")</f>
        <v>79</v>
      </c>
      <c r="J26" s="49">
        <f>IF(COUNTIF('面试成绩汇总表(填写考官赋分1-5)'!$B$24:$B$28,'面试成绩汇总表(填写考生序号)'!$F26),VLOOKUP('面试成绩汇总表(填写考生序号)'!$F26,'面试成绩汇总表(填写考官赋分1-5)'!$B$24:$G$28,5,FALSE),"")</f>
        <v>72</v>
      </c>
      <c r="K26" s="49">
        <f>IF(COUNTIF('面试成绩汇总表(填写考官赋分1-5)'!$B$24:$B$28,'面试成绩汇总表(填写考生序号)'!$F26),VLOOKUP('面试成绩汇总表(填写考生序号)'!$F26,'面试成绩汇总表(填写考官赋分1-5)'!$B$24:$G$28,6,FALSE),"")</f>
        <v>71</v>
      </c>
      <c r="L26" s="62">
        <f t="shared" si="3"/>
        <v>72.8</v>
      </c>
      <c r="M26" s="62">
        <f t="shared" si="4"/>
        <v>29.12</v>
      </c>
      <c r="N26" s="48">
        <f>IF(COUNT(L26),RANK(L26,$L$24:$L$28),"")</f>
        <v>2</v>
      </c>
      <c r="O26" s="63"/>
    </row>
    <row r="27" spans="1:15" ht="30" customHeight="1">
      <c r="A27" s="141"/>
      <c r="B27" s="46">
        <v>4</v>
      </c>
      <c r="C27" s="55"/>
      <c r="D27" s="15"/>
      <c r="E27" s="32"/>
      <c r="F27" s="48"/>
      <c r="G27" s="49">
        <f>IF(COUNTIF('面试成绩汇总表(填写考官赋分1-5)'!$B$24:$B$28,'面试成绩汇总表(填写考生序号)'!$F27),VLOOKUP('面试成绩汇总表(填写考生序号)'!$F27,'面试成绩汇总表(填写考官赋分1-5)'!$B$24:$G$28,2,FALSE),"")</f>
      </c>
      <c r="H27" s="49">
        <f>IF(COUNTIF('面试成绩汇总表(填写考官赋分1-5)'!$B$24:$B$28,'面试成绩汇总表(填写考生序号)'!$F27),VLOOKUP('面试成绩汇总表(填写考生序号)'!$F27,'面试成绩汇总表(填写考官赋分1-5)'!$B$24:$G$28,3,FALSE),"")</f>
      </c>
      <c r="I27" s="49">
        <f>IF(COUNTIF('面试成绩汇总表(填写考官赋分1-5)'!$B$24:$B$28,'面试成绩汇总表(填写考生序号)'!$F27),VLOOKUP('面试成绩汇总表(填写考生序号)'!$F27,'面试成绩汇总表(填写考官赋分1-5)'!$B$24:$G$28,4,FALSE),"")</f>
      </c>
      <c r="J27" s="49">
        <f>IF(COUNTIF('面试成绩汇总表(填写考官赋分1-5)'!$B$24:$B$28,'面试成绩汇总表(填写考生序号)'!$F27),VLOOKUP('面试成绩汇总表(填写考生序号)'!$F27,'面试成绩汇总表(填写考官赋分1-5)'!$B$24:$G$28,5,FALSE),"")</f>
      </c>
      <c r="K27" s="49">
        <f>IF(COUNTIF('面试成绩汇总表(填写考官赋分1-5)'!$B$24:$B$28,'面试成绩汇总表(填写考生序号)'!$F27),VLOOKUP('面试成绩汇总表(填写考生序号)'!$F27,'面试成绩汇总表(填写考官赋分1-5)'!$B$24:$G$28,6,FALSE),"")</f>
      </c>
      <c r="L27" s="62">
        <f t="shared" si="3"/>
      </c>
      <c r="M27" s="62">
        <f t="shared" si="4"/>
      </c>
      <c r="N27" s="48">
        <f>IF(COUNT(L27),RANK(L27,$L$24:$L$28),"")</f>
      </c>
      <c r="O27" s="63"/>
    </row>
    <row r="28" spans="1:15" ht="30" customHeight="1">
      <c r="A28" s="142"/>
      <c r="B28" s="50">
        <v>5</v>
      </c>
      <c r="C28" s="56"/>
      <c r="D28" s="22"/>
      <c r="E28" s="34"/>
      <c r="F28" s="52"/>
      <c r="G28" s="53">
        <f>IF(COUNTIF('面试成绩汇总表(填写考官赋分1-5)'!$B$24:$B$28,'面试成绩汇总表(填写考生序号)'!$F28),VLOOKUP('面试成绩汇总表(填写考生序号)'!$F28,'面试成绩汇总表(填写考官赋分1-5)'!$B$24:$G$28,2,FALSE),"")</f>
      </c>
      <c r="H28" s="53">
        <f>IF(COUNTIF('面试成绩汇总表(填写考官赋分1-5)'!$B$24:$B$28,'面试成绩汇总表(填写考生序号)'!$F28),VLOOKUP('面试成绩汇总表(填写考生序号)'!$F28,'面试成绩汇总表(填写考官赋分1-5)'!$B$24:$G$28,3,FALSE),"")</f>
      </c>
      <c r="I28" s="53">
        <f>IF(COUNTIF('面试成绩汇总表(填写考官赋分1-5)'!$B$24:$B$28,'面试成绩汇总表(填写考生序号)'!$F28),VLOOKUP('面试成绩汇总表(填写考生序号)'!$F28,'面试成绩汇总表(填写考官赋分1-5)'!$B$24:$G$28,4,FALSE),"")</f>
      </c>
      <c r="J28" s="53">
        <f>IF(COUNTIF('面试成绩汇总表(填写考官赋分1-5)'!$B$24:$B$28,'面试成绩汇总表(填写考生序号)'!$F28),VLOOKUP('面试成绩汇总表(填写考生序号)'!$F28,'面试成绩汇总表(填写考官赋分1-5)'!$B$24:$G$28,5,FALSE),"")</f>
      </c>
      <c r="K28" s="53">
        <f>IF(COUNTIF('面试成绩汇总表(填写考官赋分1-5)'!$B$24:$B$28,'面试成绩汇总表(填写考生序号)'!$F28),VLOOKUP('面试成绩汇总表(填写考生序号)'!$F28,'面试成绩汇总表(填写考官赋分1-5)'!$B$24:$G$28,6,FALSE),"")</f>
      </c>
      <c r="L28" s="64">
        <f t="shared" si="3"/>
      </c>
      <c r="M28" s="64">
        <f t="shared" si="4"/>
      </c>
      <c r="N28" s="52">
        <f>IF(COUNT(L28),RANK(L28,$L$24:$L$28),"")</f>
      </c>
      <c r="O28" s="65"/>
    </row>
    <row r="29" spans="1:15" ht="30" customHeight="1">
      <c r="A29" s="140" t="s">
        <v>12</v>
      </c>
      <c r="B29" s="42">
        <v>1</v>
      </c>
      <c r="C29" s="43" t="s">
        <v>147</v>
      </c>
      <c r="D29" s="8" t="s">
        <v>148</v>
      </c>
      <c r="E29" s="28">
        <v>93102220919</v>
      </c>
      <c r="F29" s="44">
        <v>4</v>
      </c>
      <c r="G29" s="45">
        <f>IF(COUNTIF('面试成绩汇总表(填写考官赋分1-5)'!$B$29:$B$38,'面试成绩汇总表(填写考生序号)'!$F29),VLOOKUP('面试成绩汇总表(填写考生序号)'!$F29,'面试成绩汇总表(填写考官赋分1-5)'!$B$29:$G$38,2,FALSE),"")</f>
        <v>93</v>
      </c>
      <c r="H29" s="45">
        <f>IF(COUNTIF('面试成绩汇总表(填写考官赋分1-5)'!$B$29:$B$38,'面试成绩汇总表(填写考生序号)'!$F29),VLOOKUP('面试成绩汇总表(填写考生序号)'!$F29,'面试成绩汇总表(填写考官赋分1-5)'!$B$29:$G$38,3,FALSE),"")</f>
        <v>95.5</v>
      </c>
      <c r="I29" s="45">
        <f>IF(COUNTIF('面试成绩汇总表(填写考官赋分1-5)'!$B$29:$B$38,'面试成绩汇总表(填写考生序号)'!$F29),VLOOKUP('面试成绩汇总表(填写考生序号)'!$F29,'面试成绩汇总表(填写考官赋分1-5)'!$B$29:$G$38,4,FALSE),"")</f>
        <v>89</v>
      </c>
      <c r="J29" s="45">
        <f>IF(COUNTIF('面试成绩汇总表(填写考官赋分1-5)'!$B$29:$B$38,'面试成绩汇总表(填写考生序号)'!$F29),VLOOKUP('面试成绩汇总表(填写考生序号)'!$F29,'面试成绩汇总表(填写考官赋分1-5)'!$B$29:$G$38,5,FALSE),"")</f>
        <v>75</v>
      </c>
      <c r="K29" s="45">
        <f>IF(COUNTIF('面试成绩汇总表(填写考官赋分1-5)'!$B$29:$B$38,'面试成绩汇总表(填写考生序号)'!$F29),VLOOKUP('面试成绩汇总表(填写考生序号)'!$F29,'面试成绩汇总表(填写考官赋分1-5)'!$B$29:$G$38,6,FALSE),"")</f>
        <v>78</v>
      </c>
      <c r="L29" s="60">
        <f t="shared" si="3"/>
        <v>86.1</v>
      </c>
      <c r="M29" s="60">
        <f t="shared" si="4"/>
        <v>34.44</v>
      </c>
      <c r="N29" s="44">
        <f>IF(COUNT(L29),RANK(L29,$L$29:$L$38),"")</f>
        <v>2</v>
      </c>
      <c r="O29" s="61"/>
    </row>
    <row r="30" spans="1:15" ht="30" customHeight="1">
      <c r="A30" s="141"/>
      <c r="B30" s="46">
        <v>2</v>
      </c>
      <c r="C30" s="47" t="s">
        <v>149</v>
      </c>
      <c r="D30" s="15" t="s">
        <v>150</v>
      </c>
      <c r="E30" s="32">
        <v>93102013710</v>
      </c>
      <c r="F30" s="48"/>
      <c r="G30" s="49">
        <f>IF(COUNTIF('面试成绩汇总表(填写考官赋分1-5)'!$B$29:$B$38,'面试成绩汇总表(填写考生序号)'!$F30),VLOOKUP('面试成绩汇总表(填写考生序号)'!$F30,'面试成绩汇总表(填写考官赋分1-5)'!$B$29:$G$38,2,FALSE),"")</f>
      </c>
      <c r="H30" s="49">
        <f>IF(COUNTIF('面试成绩汇总表(填写考官赋分1-5)'!$B$29:$B$38,'面试成绩汇总表(填写考生序号)'!$F30),VLOOKUP('面试成绩汇总表(填写考生序号)'!$F30,'面试成绩汇总表(填写考官赋分1-5)'!$B$29:$G$38,3,FALSE),"")</f>
      </c>
      <c r="I30" s="49">
        <f>IF(COUNTIF('面试成绩汇总表(填写考官赋分1-5)'!$B$29:$B$38,'面试成绩汇总表(填写考生序号)'!$F30),VLOOKUP('面试成绩汇总表(填写考生序号)'!$F30,'面试成绩汇总表(填写考官赋分1-5)'!$B$29:$G$38,4,FALSE),"")</f>
      </c>
      <c r="J30" s="49">
        <f>IF(COUNTIF('面试成绩汇总表(填写考官赋分1-5)'!$B$29:$B$38,'面试成绩汇总表(填写考生序号)'!$F30),VLOOKUP('面试成绩汇总表(填写考生序号)'!$F30,'面试成绩汇总表(填写考官赋分1-5)'!$B$29:$G$38,5,FALSE),"")</f>
      </c>
      <c r="K30" s="49">
        <f>IF(COUNTIF('面试成绩汇总表(填写考官赋分1-5)'!$B$29:$B$38,'面试成绩汇总表(填写考生序号)'!$F30),VLOOKUP('面试成绩汇总表(填写考生序号)'!$F30,'面试成绩汇总表(填写考官赋分1-5)'!$B$29:$G$38,6,FALSE),"")</f>
      </c>
      <c r="L30" s="62">
        <f t="shared" si="3"/>
      </c>
      <c r="M30" s="62">
        <f t="shared" si="4"/>
      </c>
      <c r="N30" s="48">
        <f aca="true" t="shared" si="5" ref="N30:N38">IF(COUNT(L30),RANK(L30,$L$29:$L$38),"")</f>
      </c>
      <c r="O30" s="63"/>
    </row>
    <row r="31" spans="1:15" ht="30" customHeight="1">
      <c r="A31" s="141"/>
      <c r="B31" s="46">
        <v>3</v>
      </c>
      <c r="C31" s="47" t="s">
        <v>151</v>
      </c>
      <c r="D31" s="15" t="s">
        <v>152</v>
      </c>
      <c r="E31" s="32">
        <v>93102053230</v>
      </c>
      <c r="F31" s="48">
        <v>9</v>
      </c>
      <c r="G31" s="49">
        <f>IF(COUNTIF('面试成绩汇总表(填写考官赋分1-5)'!$B$29:$B$38,'面试成绩汇总表(填写考生序号)'!$F31),VLOOKUP('面试成绩汇总表(填写考生序号)'!$F31,'面试成绩汇总表(填写考官赋分1-5)'!$B$29:$G$38,2,FALSE),"")</f>
        <v>80.5</v>
      </c>
      <c r="H31" s="49">
        <f>IF(COUNTIF('面试成绩汇总表(填写考官赋分1-5)'!$B$29:$B$38,'面试成绩汇总表(填写考生序号)'!$F31),VLOOKUP('面试成绩汇总表(填写考生序号)'!$F31,'面试成绩汇总表(填写考官赋分1-5)'!$B$29:$G$38,3,FALSE),"")</f>
        <v>75</v>
      </c>
      <c r="I31" s="49">
        <f>IF(COUNTIF('面试成绩汇总表(填写考官赋分1-5)'!$B$29:$B$38,'面试成绩汇总表(填写考生序号)'!$F31),VLOOKUP('面试成绩汇总表(填写考生序号)'!$F31,'面试成绩汇总表(填写考官赋分1-5)'!$B$29:$G$38,4,FALSE),"")</f>
        <v>71</v>
      </c>
      <c r="J31" s="49">
        <f>IF(COUNTIF('面试成绩汇总表(填写考官赋分1-5)'!$B$29:$B$38,'面试成绩汇总表(填写考生序号)'!$F31),VLOOKUP('面试成绩汇总表(填写考生序号)'!$F31,'面试成绩汇总表(填写考官赋分1-5)'!$B$29:$G$38,5,FALSE),"")</f>
        <v>66</v>
      </c>
      <c r="K31" s="49">
        <f>IF(COUNTIF('面试成绩汇总表(填写考官赋分1-5)'!$B$29:$B$38,'面试成绩汇总表(填写考生序号)'!$F31),VLOOKUP('面试成绩汇总表(填写考生序号)'!$F31,'面试成绩汇总表(填写考官赋分1-5)'!$B$29:$G$38,6,FALSE),"")</f>
        <v>66</v>
      </c>
      <c r="L31" s="62">
        <f t="shared" si="3"/>
        <v>71.7</v>
      </c>
      <c r="M31" s="62">
        <f t="shared" si="4"/>
        <v>28.680000000000003</v>
      </c>
      <c r="N31" s="48">
        <f t="shared" si="5"/>
        <v>7</v>
      </c>
      <c r="O31" s="63"/>
    </row>
    <row r="32" spans="1:15" ht="30" customHeight="1">
      <c r="A32" s="141"/>
      <c r="B32" s="46">
        <v>4</v>
      </c>
      <c r="C32" s="47" t="s">
        <v>153</v>
      </c>
      <c r="D32" s="15" t="s">
        <v>154</v>
      </c>
      <c r="E32" s="32">
        <v>93102073012</v>
      </c>
      <c r="F32" s="48">
        <v>6</v>
      </c>
      <c r="G32" s="49">
        <f>IF(COUNTIF('面试成绩汇总表(填写考官赋分1-5)'!$B$29:$B$38,'面试成绩汇总表(填写考生序号)'!$F32),VLOOKUP('面试成绩汇总表(填写考生序号)'!$F32,'面试成绩汇总表(填写考官赋分1-5)'!$B$29:$G$38,2,FALSE),"")</f>
        <v>80</v>
      </c>
      <c r="H32" s="49">
        <f>IF(COUNTIF('面试成绩汇总表(填写考官赋分1-5)'!$B$29:$B$38,'面试成绩汇总表(填写考生序号)'!$F32),VLOOKUP('面试成绩汇总表(填写考生序号)'!$F32,'面试成绩汇总表(填写考官赋分1-5)'!$B$29:$G$38,3,FALSE),"")</f>
        <v>77</v>
      </c>
      <c r="I32" s="49">
        <f>IF(COUNTIF('面试成绩汇总表(填写考官赋分1-5)'!$B$29:$B$38,'面试成绩汇总表(填写考生序号)'!$F32),VLOOKUP('面试成绩汇总表(填写考生序号)'!$F32,'面试成绩汇总表(填写考官赋分1-5)'!$B$29:$G$38,4,FALSE),"")</f>
        <v>78</v>
      </c>
      <c r="J32" s="49">
        <f>IF(COUNTIF('面试成绩汇总表(填写考官赋分1-5)'!$B$29:$B$38,'面试成绩汇总表(填写考生序号)'!$F32),VLOOKUP('面试成绩汇总表(填写考生序号)'!$F32,'面试成绩汇总表(填写考官赋分1-5)'!$B$29:$G$38,5,FALSE),"")</f>
        <v>72</v>
      </c>
      <c r="K32" s="49">
        <f>IF(COUNTIF('面试成绩汇总表(填写考官赋分1-5)'!$B$29:$B$38,'面试成绩汇总表(填写考生序号)'!$F32),VLOOKUP('面试成绩汇总表(填写考生序号)'!$F32,'面试成绩汇总表(填写考官赋分1-5)'!$B$29:$G$38,6,FALSE),"")</f>
        <v>70</v>
      </c>
      <c r="L32" s="62">
        <f t="shared" si="3"/>
        <v>75.4</v>
      </c>
      <c r="M32" s="62">
        <f t="shared" si="4"/>
        <v>30.160000000000004</v>
      </c>
      <c r="N32" s="48">
        <f t="shared" si="5"/>
        <v>6</v>
      </c>
      <c r="O32" s="63"/>
    </row>
    <row r="33" spans="1:15" ht="30" customHeight="1">
      <c r="A33" s="141"/>
      <c r="B33" s="46">
        <v>5</v>
      </c>
      <c r="C33" s="47" t="s">
        <v>155</v>
      </c>
      <c r="D33" s="15" t="s">
        <v>156</v>
      </c>
      <c r="E33" s="32">
        <v>93102225506</v>
      </c>
      <c r="F33" s="48">
        <v>8</v>
      </c>
      <c r="G33" s="49">
        <f>IF(COUNTIF('面试成绩汇总表(填写考官赋分1-5)'!$B$29:$B$38,'面试成绩汇总表(填写考生序号)'!$F33),VLOOKUP('面试成绩汇总表(填写考生序号)'!$F33,'面试成绩汇总表(填写考官赋分1-5)'!$B$29:$G$38,2,FALSE),"")</f>
        <v>94</v>
      </c>
      <c r="H33" s="49">
        <f>IF(COUNTIF('面试成绩汇总表(填写考官赋分1-5)'!$B$29:$B$38,'面试成绩汇总表(填写考生序号)'!$F33),VLOOKUP('面试成绩汇总表(填写考生序号)'!$F33,'面试成绩汇总表(填写考官赋分1-5)'!$B$29:$G$38,3,FALSE),"")</f>
        <v>94</v>
      </c>
      <c r="I33" s="49">
        <f>IF(COUNTIF('面试成绩汇总表(填写考官赋分1-5)'!$B$29:$B$38,'面试成绩汇总表(填写考生序号)'!$F33),VLOOKUP('面试成绩汇总表(填写考生序号)'!$F33,'面试成绩汇总表(填写考官赋分1-5)'!$B$29:$G$38,4,FALSE),"")</f>
        <v>94</v>
      </c>
      <c r="J33" s="49">
        <f>IF(COUNTIF('面试成绩汇总表(填写考官赋分1-5)'!$B$29:$B$38,'面试成绩汇总表(填写考生序号)'!$F33),VLOOKUP('面试成绩汇总表(填写考生序号)'!$F33,'面试成绩汇总表(填写考官赋分1-5)'!$B$29:$G$38,5,FALSE),"")</f>
        <v>95</v>
      </c>
      <c r="K33" s="49">
        <f>IF(COUNTIF('面试成绩汇总表(填写考官赋分1-5)'!$B$29:$B$38,'面试成绩汇总表(填写考生序号)'!$F33),VLOOKUP('面试成绩汇总表(填写考生序号)'!$F33,'面试成绩汇总表(填写考官赋分1-5)'!$B$29:$G$38,6,FALSE),"")</f>
        <v>88</v>
      </c>
      <c r="L33" s="62">
        <f t="shared" si="3"/>
        <v>93</v>
      </c>
      <c r="M33" s="62">
        <f t="shared" si="4"/>
        <v>37.2</v>
      </c>
      <c r="N33" s="48">
        <f t="shared" si="5"/>
        <v>1</v>
      </c>
      <c r="O33" s="63"/>
    </row>
    <row r="34" spans="1:15" ht="30" customHeight="1">
      <c r="A34" s="141"/>
      <c r="B34" s="46">
        <v>6</v>
      </c>
      <c r="C34" s="47" t="s">
        <v>157</v>
      </c>
      <c r="D34" s="15" t="s">
        <v>158</v>
      </c>
      <c r="E34" s="32">
        <v>93102040404</v>
      </c>
      <c r="F34" s="48">
        <v>5</v>
      </c>
      <c r="G34" s="49">
        <f>IF(COUNTIF('面试成绩汇总表(填写考官赋分1-5)'!$B$29:$B$38,'面试成绩汇总表(填写考生序号)'!$F34),VLOOKUP('面试成绩汇总表(填写考生序号)'!$F34,'面试成绩汇总表(填写考官赋分1-5)'!$B$29:$G$38,2,FALSE),"")</f>
        <v>83</v>
      </c>
      <c r="H34" s="49">
        <f>IF(COUNTIF('面试成绩汇总表(填写考官赋分1-5)'!$B$29:$B$38,'面试成绩汇总表(填写考生序号)'!$F34),VLOOKUP('面试成绩汇总表(填写考生序号)'!$F34,'面试成绩汇总表(填写考官赋分1-5)'!$B$29:$G$38,3,FALSE),"")</f>
        <v>86</v>
      </c>
      <c r="I34" s="49">
        <f>IF(COUNTIF('面试成绩汇总表(填写考官赋分1-5)'!$B$29:$B$38,'面试成绩汇总表(填写考生序号)'!$F34),VLOOKUP('面试成绩汇总表(填写考生序号)'!$F34,'面试成绩汇总表(填写考官赋分1-5)'!$B$29:$G$38,4,FALSE),"")</f>
        <v>78</v>
      </c>
      <c r="J34" s="49">
        <f>IF(COUNTIF('面试成绩汇总表(填写考官赋分1-5)'!$B$29:$B$38,'面试成绩汇总表(填写考生序号)'!$F34),VLOOKUP('面试成绩汇总表(填写考生序号)'!$F34,'面试成绩汇总表(填写考官赋分1-5)'!$B$29:$G$38,5,FALSE),"")</f>
        <v>91</v>
      </c>
      <c r="K34" s="49">
        <f>IF(COUNTIF('面试成绩汇总表(填写考官赋分1-5)'!$B$29:$B$38,'面试成绩汇总表(填写考生序号)'!$F34),VLOOKUP('面试成绩汇总表(填写考生序号)'!$F34,'面试成绩汇总表(填写考官赋分1-5)'!$B$29:$G$38,6,FALSE),"")</f>
        <v>83</v>
      </c>
      <c r="L34" s="62">
        <f t="shared" si="3"/>
        <v>84.2</v>
      </c>
      <c r="M34" s="62">
        <f t="shared" si="4"/>
        <v>33.68</v>
      </c>
      <c r="N34" s="48">
        <f t="shared" si="5"/>
        <v>3</v>
      </c>
      <c r="O34" s="63"/>
    </row>
    <row r="35" spans="1:15" ht="30" customHeight="1">
      <c r="A35" s="141"/>
      <c r="B35" s="46">
        <v>7</v>
      </c>
      <c r="C35" s="47" t="s">
        <v>159</v>
      </c>
      <c r="D35" s="15" t="s">
        <v>160</v>
      </c>
      <c r="E35" s="32">
        <v>93102167003</v>
      </c>
      <c r="F35" s="48">
        <v>7</v>
      </c>
      <c r="G35" s="49">
        <f>IF(COUNTIF('面试成绩汇总表(填写考官赋分1-5)'!$B$29:$B$38,'面试成绩汇总表(填写考生序号)'!$F35),VLOOKUP('面试成绩汇总表(填写考生序号)'!$F35,'面试成绩汇总表(填写考官赋分1-5)'!$B$29:$G$38,2,FALSE),"")</f>
        <v>64</v>
      </c>
      <c r="H35" s="49">
        <f>IF(COUNTIF('面试成绩汇总表(填写考官赋分1-5)'!$B$29:$B$38,'面试成绩汇总表(填写考生序号)'!$F35),VLOOKUP('面试成绩汇总表(填写考生序号)'!$F35,'面试成绩汇总表(填写考官赋分1-5)'!$B$29:$G$38,3,FALSE),"")</f>
        <v>64</v>
      </c>
      <c r="I35" s="49">
        <f>IF(COUNTIF('面试成绩汇总表(填写考官赋分1-5)'!$B$29:$B$38,'面试成绩汇总表(填写考生序号)'!$F35),VLOOKUP('面试成绩汇总表(填写考生序号)'!$F35,'面试成绩汇总表(填写考官赋分1-5)'!$B$29:$G$38,4,FALSE),"")</f>
        <v>70</v>
      </c>
      <c r="J35" s="49">
        <f>IF(COUNTIF('面试成绩汇总表(填写考官赋分1-5)'!$B$29:$B$38,'面试成绩汇总表(填写考生序号)'!$F35),VLOOKUP('面试成绩汇总表(填写考生序号)'!$F35,'面试成绩汇总表(填写考官赋分1-5)'!$B$29:$G$38,5,FALSE),"")</f>
        <v>79.5</v>
      </c>
      <c r="K35" s="49">
        <f>IF(COUNTIF('面试成绩汇总表(填写考官赋分1-5)'!$B$29:$B$38,'面试成绩汇总表(填写考生序号)'!$F35),VLOOKUP('面试成绩汇总表(填写考生序号)'!$F35,'面试成绩汇总表(填写考官赋分1-5)'!$B$29:$G$38,6,FALSE),"")</f>
        <v>71</v>
      </c>
      <c r="L35" s="62">
        <f t="shared" si="3"/>
        <v>69.7</v>
      </c>
      <c r="M35" s="62">
        <f t="shared" si="4"/>
        <v>27.880000000000003</v>
      </c>
      <c r="N35" s="48">
        <f t="shared" si="5"/>
        <v>8</v>
      </c>
      <c r="O35" s="63"/>
    </row>
    <row r="36" spans="1:15" ht="30" customHeight="1">
      <c r="A36" s="141"/>
      <c r="B36" s="46">
        <v>8</v>
      </c>
      <c r="C36" s="47" t="s">
        <v>161</v>
      </c>
      <c r="D36" s="15" t="s">
        <v>162</v>
      </c>
      <c r="E36" s="32">
        <v>93102053911</v>
      </c>
      <c r="F36" s="48">
        <v>3</v>
      </c>
      <c r="G36" s="49">
        <f>IF(COUNTIF('面试成绩汇总表(填写考官赋分1-5)'!$B$29:$B$38,'面试成绩汇总表(填写考生序号)'!$F36),VLOOKUP('面试成绩汇总表(填写考生序号)'!$F36,'面试成绩汇总表(填写考官赋分1-5)'!$B$29:$G$38,2,FALSE),"")</f>
        <v>87</v>
      </c>
      <c r="H36" s="49">
        <f>IF(COUNTIF('面试成绩汇总表(填写考官赋分1-5)'!$B$29:$B$38,'面试成绩汇总表(填写考生序号)'!$F36),VLOOKUP('面试成绩汇总表(填写考生序号)'!$F36,'面试成绩汇总表(填写考官赋分1-5)'!$B$29:$G$38,3,FALSE),"")</f>
        <v>89</v>
      </c>
      <c r="I36" s="49">
        <f>IF(COUNTIF('面试成绩汇总表(填写考官赋分1-5)'!$B$29:$B$38,'面试成绩汇总表(填写考生序号)'!$F36),VLOOKUP('面试成绩汇总表(填写考生序号)'!$F36,'面试成绩汇总表(填写考官赋分1-5)'!$B$29:$G$38,4,FALSE),"")</f>
        <v>68</v>
      </c>
      <c r="J36" s="49">
        <f>IF(COUNTIF('面试成绩汇总表(填写考官赋分1-5)'!$B$29:$B$38,'面试成绩汇总表(填写考生序号)'!$F36),VLOOKUP('面试成绩汇总表(填写考生序号)'!$F36,'面试成绩汇总表(填写考官赋分1-5)'!$B$29:$G$38,5,FALSE),"")</f>
        <v>83</v>
      </c>
      <c r="K36" s="49">
        <f>IF(COUNTIF('面试成绩汇总表(填写考官赋分1-5)'!$B$29:$B$38,'面试成绩汇总表(填写考生序号)'!$F36),VLOOKUP('面试成绩汇总表(填写考生序号)'!$F36,'面试成绩汇总表(填写考官赋分1-5)'!$B$29:$G$38,6,FALSE),"")</f>
        <v>77</v>
      </c>
      <c r="L36" s="62">
        <f t="shared" si="3"/>
        <v>80.8</v>
      </c>
      <c r="M36" s="62">
        <f t="shared" si="4"/>
        <v>32.32</v>
      </c>
      <c r="N36" s="48">
        <f t="shared" si="5"/>
        <v>5</v>
      </c>
      <c r="O36" s="63"/>
    </row>
    <row r="37" spans="1:15" ht="30" customHeight="1">
      <c r="A37" s="141"/>
      <c r="B37" s="46">
        <v>9</v>
      </c>
      <c r="C37" s="47" t="s">
        <v>163</v>
      </c>
      <c r="D37" s="15" t="s">
        <v>164</v>
      </c>
      <c r="E37" s="32">
        <v>93102163103</v>
      </c>
      <c r="F37" s="48">
        <v>2</v>
      </c>
      <c r="G37" s="49">
        <f>IF(COUNTIF('面试成绩汇总表(填写考官赋分1-5)'!$B$29:$B$38,'面试成绩汇总表(填写考生序号)'!$F37),VLOOKUP('面试成绩汇总表(填写考生序号)'!$F37,'面试成绩汇总表(填写考官赋分1-5)'!$B$29:$G$38,2,FALSE),"")</f>
        <v>85</v>
      </c>
      <c r="H37" s="49">
        <f>IF(COUNTIF('面试成绩汇总表(填写考官赋分1-5)'!$B$29:$B$38,'面试成绩汇总表(填写考生序号)'!$F37),VLOOKUP('面试成绩汇总表(填写考生序号)'!$F37,'面试成绩汇总表(填写考官赋分1-5)'!$B$29:$G$38,3,FALSE),"")</f>
        <v>86.5</v>
      </c>
      <c r="I37" s="49">
        <f>IF(COUNTIF('面试成绩汇总表(填写考官赋分1-5)'!$B$29:$B$38,'面试成绩汇总表(填写考生序号)'!$F37),VLOOKUP('面试成绩汇总表(填写考生序号)'!$F37,'面试成绩汇总表(填写考官赋分1-5)'!$B$29:$G$38,4,FALSE),"")</f>
        <v>82</v>
      </c>
      <c r="J37" s="49">
        <f>IF(COUNTIF('面试成绩汇总表(填写考官赋分1-5)'!$B$29:$B$38,'面试成绩汇总表(填写考生序号)'!$F37),VLOOKUP('面试成绩汇总表(填写考生序号)'!$F37,'面试成绩汇总表(填写考官赋分1-5)'!$B$29:$G$38,5,FALSE),"")</f>
        <v>77</v>
      </c>
      <c r="K37" s="49">
        <f>IF(COUNTIF('面试成绩汇总表(填写考官赋分1-5)'!$B$29:$B$38,'面试成绩汇总表(填写考生序号)'!$F37),VLOOKUP('面试成绩汇总表(填写考生序号)'!$F37,'面试成绩汇总表(填写考官赋分1-5)'!$B$29:$G$38,6,FALSE),"")</f>
        <v>76</v>
      </c>
      <c r="L37" s="62">
        <f t="shared" si="3"/>
        <v>81.3</v>
      </c>
      <c r="M37" s="62">
        <f t="shared" si="4"/>
        <v>32.52</v>
      </c>
      <c r="N37" s="48">
        <f t="shared" si="5"/>
        <v>4</v>
      </c>
      <c r="O37" s="63"/>
    </row>
    <row r="38" spans="1:15" ht="30" customHeight="1">
      <c r="A38" s="141"/>
      <c r="B38" s="46">
        <v>10</v>
      </c>
      <c r="C38" s="47"/>
      <c r="D38" s="15"/>
      <c r="E38" s="32"/>
      <c r="F38" s="48"/>
      <c r="G38" s="49">
        <f>IF(COUNTIF('面试成绩汇总表(填写考官赋分1-5)'!$B$29:$B$38,'面试成绩汇总表(填写考生序号)'!$F38),VLOOKUP('面试成绩汇总表(填写考生序号)'!$F38,'面试成绩汇总表(填写考官赋分1-5)'!$B$29:$G$38,2,FALSE),"")</f>
      </c>
      <c r="H38" s="49">
        <f>IF(COUNTIF('面试成绩汇总表(填写考官赋分1-5)'!$B$29:$B$38,'面试成绩汇总表(填写考生序号)'!$F38),VLOOKUP('面试成绩汇总表(填写考生序号)'!$F38,'面试成绩汇总表(填写考官赋分1-5)'!$B$29:$G$38,3,FALSE),"")</f>
      </c>
      <c r="I38" s="49">
        <f>IF(COUNTIF('面试成绩汇总表(填写考官赋分1-5)'!$B$29:$B$38,'面试成绩汇总表(填写考生序号)'!$F38),VLOOKUP('面试成绩汇总表(填写考生序号)'!$F38,'面试成绩汇总表(填写考官赋分1-5)'!$B$29:$G$38,4,FALSE),"")</f>
      </c>
      <c r="J38" s="49">
        <f>IF(COUNTIF('面试成绩汇总表(填写考官赋分1-5)'!$B$29:$B$38,'面试成绩汇总表(填写考生序号)'!$F38),VLOOKUP('面试成绩汇总表(填写考生序号)'!$F38,'面试成绩汇总表(填写考官赋分1-5)'!$B$29:$G$38,5,FALSE),"")</f>
      </c>
      <c r="K38" s="49">
        <f>IF(COUNTIF('面试成绩汇总表(填写考官赋分1-5)'!$B$29:$B$38,'面试成绩汇总表(填写考生序号)'!$F38),VLOOKUP('面试成绩汇总表(填写考生序号)'!$F38,'面试成绩汇总表(填写考官赋分1-5)'!$B$29:$G$38,6,FALSE),"")</f>
      </c>
      <c r="L38" s="62">
        <f t="shared" si="3"/>
      </c>
      <c r="M38" s="62">
        <f t="shared" si="4"/>
      </c>
      <c r="N38" s="48">
        <f t="shared" si="5"/>
      </c>
      <c r="O38" s="63"/>
    </row>
    <row r="39" spans="1:15" ht="30" customHeight="1">
      <c r="A39" s="140" t="s">
        <v>13</v>
      </c>
      <c r="B39" s="42">
        <v>1</v>
      </c>
      <c r="C39" s="54" t="s">
        <v>165</v>
      </c>
      <c r="D39" s="8" t="s">
        <v>166</v>
      </c>
      <c r="E39" s="28">
        <v>93102154325</v>
      </c>
      <c r="F39" s="44">
        <v>1</v>
      </c>
      <c r="G39" s="45">
        <f>IF(COUNTIF('面试成绩汇总表(填写考官赋分1-5)'!$B$39:$B$43,'面试成绩汇总表(填写考生序号)'!$F39),VLOOKUP('面试成绩汇总表(填写考生序号)'!$F39,'面试成绩汇总表(填写考官赋分1-5)'!$B$39:$G$43,2,FALSE),"")</f>
        <v>83</v>
      </c>
      <c r="H39" s="45">
        <f>IF(COUNTIF('面试成绩汇总表(填写考官赋分1-5)'!$B$39:$B$43,'面试成绩汇总表(填写考生序号)'!$F39),VLOOKUP('面试成绩汇总表(填写考生序号)'!$F39,'面试成绩汇总表(填写考官赋分1-5)'!$B$39:$G$43,3,FALSE),"")</f>
        <v>84</v>
      </c>
      <c r="I39" s="45">
        <f>IF(COUNTIF('面试成绩汇总表(填写考官赋分1-5)'!$B$39:$B$43,'面试成绩汇总表(填写考生序号)'!$F39),VLOOKUP('面试成绩汇总表(填写考生序号)'!$F39,'面试成绩汇总表(填写考官赋分1-5)'!$B$39:$G$43,4,FALSE),"")</f>
        <v>80</v>
      </c>
      <c r="J39" s="45">
        <f>IF(COUNTIF('面试成绩汇总表(填写考官赋分1-5)'!$B$39:$B$43,'面试成绩汇总表(填写考生序号)'!$F39),VLOOKUP('面试成绩汇总表(填写考生序号)'!$F39,'面试成绩汇总表(填写考官赋分1-5)'!$B$39:$G$43,5,FALSE),"")</f>
        <v>88</v>
      </c>
      <c r="K39" s="45">
        <f>IF(COUNTIF('面试成绩汇总表(填写考官赋分1-5)'!$B$39:$B$43,'面试成绩汇总表(填写考生序号)'!$F39),VLOOKUP('面试成绩汇总表(填写考生序号)'!$F39,'面试成绩汇总表(填写考官赋分1-5)'!$B$39:$G$43,6,FALSE),"")</f>
        <v>91</v>
      </c>
      <c r="L39" s="60">
        <f t="shared" si="3"/>
        <v>85.2</v>
      </c>
      <c r="M39" s="60">
        <f t="shared" si="4"/>
        <v>34.080000000000005</v>
      </c>
      <c r="N39" s="44">
        <f>IF(COUNT(L39),RANK(L39,$L$39:$L$43),"")</f>
        <v>1</v>
      </c>
      <c r="O39" s="61"/>
    </row>
    <row r="40" spans="1:15" ht="30" customHeight="1">
      <c r="A40" s="141"/>
      <c r="B40" s="46">
        <v>2</v>
      </c>
      <c r="C40" s="55" t="s">
        <v>167</v>
      </c>
      <c r="D40" s="15" t="s">
        <v>168</v>
      </c>
      <c r="E40" s="32">
        <v>93102042420</v>
      </c>
      <c r="F40" s="48">
        <v>2</v>
      </c>
      <c r="G40" s="49">
        <f>IF(COUNTIF('面试成绩汇总表(填写考官赋分1-5)'!$B$39:$B$43,'面试成绩汇总表(填写考生序号)'!$F40),VLOOKUP('面试成绩汇总表(填写考生序号)'!$F40,'面试成绩汇总表(填写考官赋分1-5)'!$B$39:$G$43,2,FALSE),"")</f>
        <v>85</v>
      </c>
      <c r="H40" s="49">
        <f>IF(COUNTIF('面试成绩汇总表(填写考官赋分1-5)'!$B$39:$B$43,'面试成绩汇总表(填写考生序号)'!$F40),VLOOKUP('面试成绩汇总表(填写考生序号)'!$F40,'面试成绩汇总表(填写考官赋分1-5)'!$B$39:$G$43,3,FALSE),"")</f>
        <v>83</v>
      </c>
      <c r="I40" s="49">
        <f>IF(COUNTIF('面试成绩汇总表(填写考官赋分1-5)'!$B$39:$B$43,'面试成绩汇总表(填写考生序号)'!$F40),VLOOKUP('面试成绩汇总表(填写考生序号)'!$F40,'面试成绩汇总表(填写考官赋分1-5)'!$B$39:$G$43,4,FALSE),"")</f>
        <v>75</v>
      </c>
      <c r="J40" s="49">
        <f>IF(COUNTIF('面试成绩汇总表(填写考官赋分1-5)'!$B$39:$B$43,'面试成绩汇总表(填写考生序号)'!$F40),VLOOKUP('面试成绩汇总表(填写考生序号)'!$F40,'面试成绩汇总表(填写考官赋分1-5)'!$B$39:$G$43,5,FALSE),"")</f>
        <v>91</v>
      </c>
      <c r="K40" s="49">
        <f>IF(COUNTIF('面试成绩汇总表(填写考官赋分1-5)'!$B$39:$B$43,'面试成绩汇总表(填写考生序号)'!$F40),VLOOKUP('面试成绩汇总表(填写考生序号)'!$F40,'面试成绩汇总表(填写考官赋分1-5)'!$B$39:$G$43,6,FALSE),"")</f>
        <v>91</v>
      </c>
      <c r="L40" s="62">
        <f t="shared" si="3"/>
        <v>85</v>
      </c>
      <c r="M40" s="62">
        <f t="shared" si="4"/>
        <v>34</v>
      </c>
      <c r="N40" s="48">
        <f>IF(COUNT(L40),RANK(L40,$L$39:$L$43),"")</f>
        <v>2</v>
      </c>
      <c r="O40" s="63"/>
    </row>
    <row r="41" spans="1:15" ht="30" customHeight="1">
      <c r="A41" s="141"/>
      <c r="B41" s="46">
        <v>3</v>
      </c>
      <c r="C41" s="55" t="s">
        <v>169</v>
      </c>
      <c r="D41" s="15" t="s">
        <v>170</v>
      </c>
      <c r="E41" s="32">
        <v>93102031620</v>
      </c>
      <c r="F41" s="48">
        <v>3</v>
      </c>
      <c r="G41" s="49">
        <f>IF(COUNTIF('面试成绩汇总表(填写考官赋分1-5)'!$B$39:$B$43,'面试成绩汇总表(填写考生序号)'!$F41),VLOOKUP('面试成绩汇总表(填写考生序号)'!$F41,'面试成绩汇总表(填写考官赋分1-5)'!$B$39:$G$43,2,FALSE),"")</f>
        <v>81</v>
      </c>
      <c r="H41" s="49">
        <f>IF(COUNTIF('面试成绩汇总表(填写考官赋分1-5)'!$B$39:$B$43,'面试成绩汇总表(填写考生序号)'!$F41),VLOOKUP('面试成绩汇总表(填写考生序号)'!$F41,'面试成绩汇总表(填写考官赋分1-5)'!$B$39:$G$43,3,FALSE),"")</f>
        <v>84</v>
      </c>
      <c r="I41" s="49">
        <f>IF(COUNTIF('面试成绩汇总表(填写考官赋分1-5)'!$B$39:$B$43,'面试成绩汇总表(填写考生序号)'!$F41),VLOOKUP('面试成绩汇总表(填写考生序号)'!$F41,'面试成绩汇总表(填写考官赋分1-5)'!$B$39:$G$43,4,FALSE),"")</f>
        <v>80</v>
      </c>
      <c r="J41" s="49">
        <f>IF(COUNTIF('面试成绩汇总表(填写考官赋分1-5)'!$B$39:$B$43,'面试成绩汇总表(填写考生序号)'!$F41),VLOOKUP('面试成绩汇总表(填写考生序号)'!$F41,'面试成绩汇总表(填写考官赋分1-5)'!$B$39:$G$43,5,FALSE),"")</f>
        <v>73</v>
      </c>
      <c r="K41" s="49">
        <f>IF(COUNTIF('面试成绩汇总表(填写考官赋分1-5)'!$B$39:$B$43,'面试成绩汇总表(填写考生序号)'!$F41),VLOOKUP('面试成绩汇总表(填写考生序号)'!$F41,'面试成绩汇总表(填写考官赋分1-5)'!$B$39:$G$43,6,FALSE),"")</f>
        <v>82</v>
      </c>
      <c r="L41" s="62">
        <f t="shared" si="3"/>
        <v>80</v>
      </c>
      <c r="M41" s="62">
        <f t="shared" si="4"/>
        <v>32</v>
      </c>
      <c r="N41" s="48">
        <f>IF(COUNT(L41),RANK(L41,$L$39:$L$43),"")</f>
        <v>4</v>
      </c>
      <c r="O41" s="63"/>
    </row>
    <row r="42" spans="1:15" ht="30" customHeight="1">
      <c r="A42" s="141"/>
      <c r="B42" s="46">
        <v>4</v>
      </c>
      <c r="C42" s="55" t="s">
        <v>171</v>
      </c>
      <c r="D42" s="15" t="s">
        <v>172</v>
      </c>
      <c r="E42" s="32">
        <v>93102180311</v>
      </c>
      <c r="F42" s="48">
        <v>4</v>
      </c>
      <c r="G42" s="49">
        <f>IF(COUNTIF('面试成绩汇总表(填写考官赋分1-5)'!$B$39:$B$43,'面试成绩汇总表(填写考生序号)'!$F42),VLOOKUP('面试成绩汇总表(填写考生序号)'!$F42,'面试成绩汇总表(填写考官赋分1-5)'!$B$39:$G$43,2,FALSE),"")</f>
        <v>80</v>
      </c>
      <c r="H42" s="49">
        <f>IF(COUNTIF('面试成绩汇总表(填写考官赋分1-5)'!$B$39:$B$43,'面试成绩汇总表(填写考生序号)'!$F42),VLOOKUP('面试成绩汇总表(填写考生序号)'!$F42,'面试成绩汇总表(填写考官赋分1-5)'!$B$39:$G$43,3,FALSE),"")</f>
        <v>83</v>
      </c>
      <c r="I42" s="49">
        <f>IF(COUNTIF('面试成绩汇总表(填写考官赋分1-5)'!$B$39:$B$43,'面试成绩汇总表(填写考生序号)'!$F42),VLOOKUP('面试成绩汇总表(填写考生序号)'!$F42,'面试成绩汇总表(填写考官赋分1-5)'!$B$39:$G$43,4,FALSE),"")</f>
        <v>81</v>
      </c>
      <c r="J42" s="49">
        <f>IF(COUNTIF('面试成绩汇总表(填写考官赋分1-5)'!$B$39:$B$43,'面试成绩汇总表(填写考生序号)'!$F42),VLOOKUP('面试成绩汇总表(填写考生序号)'!$F42,'面试成绩汇总表(填写考官赋分1-5)'!$B$39:$G$43,5,FALSE),"")</f>
        <v>76</v>
      </c>
      <c r="K42" s="49">
        <f>IF(COUNTIF('面试成绩汇总表(填写考官赋分1-5)'!$B$39:$B$43,'面试成绩汇总表(填写考生序号)'!$F42),VLOOKUP('面试成绩汇总表(填写考生序号)'!$F42,'面试成绩汇总表(填写考官赋分1-5)'!$B$39:$G$43,6,FALSE),"")</f>
        <v>91</v>
      </c>
      <c r="L42" s="62">
        <f t="shared" si="3"/>
        <v>82.2</v>
      </c>
      <c r="M42" s="62">
        <f t="shared" si="4"/>
        <v>32.88</v>
      </c>
      <c r="N42" s="48">
        <f>IF(COUNT(L42),RANK(L42,$L$39:$L$43),"")</f>
        <v>3</v>
      </c>
      <c r="O42" s="63"/>
    </row>
    <row r="43" spans="1:15" ht="30" customHeight="1">
      <c r="A43" s="142"/>
      <c r="B43" s="50">
        <v>5</v>
      </c>
      <c r="C43" s="56" t="s">
        <v>173</v>
      </c>
      <c r="D43" s="22" t="s">
        <v>174</v>
      </c>
      <c r="E43" s="34">
        <v>93102192613</v>
      </c>
      <c r="F43" s="52"/>
      <c r="G43" s="53">
        <f>IF(COUNTIF('面试成绩汇总表(填写考官赋分1-5)'!$B$39:$B$43,'面试成绩汇总表(填写考生序号)'!$F43),VLOOKUP('面试成绩汇总表(填写考生序号)'!$F43,'面试成绩汇总表(填写考官赋分1-5)'!$B$39:$G$43,2,FALSE),"")</f>
      </c>
      <c r="H43" s="53">
        <f>IF(COUNTIF('面试成绩汇总表(填写考官赋分1-5)'!$B$39:$B$43,'面试成绩汇总表(填写考生序号)'!$F43),VLOOKUP('面试成绩汇总表(填写考生序号)'!$F43,'面试成绩汇总表(填写考官赋分1-5)'!$B$39:$G$43,3,FALSE),"")</f>
      </c>
      <c r="I43" s="53">
        <f>IF(COUNTIF('面试成绩汇总表(填写考官赋分1-5)'!$B$39:$B$43,'面试成绩汇总表(填写考生序号)'!$F43),VLOOKUP('面试成绩汇总表(填写考生序号)'!$F43,'面试成绩汇总表(填写考官赋分1-5)'!$B$39:$G$43,4,FALSE),"")</f>
      </c>
      <c r="J43" s="53">
        <f>IF(COUNTIF('面试成绩汇总表(填写考官赋分1-5)'!$B$39:$B$43,'面试成绩汇总表(填写考生序号)'!$F43),VLOOKUP('面试成绩汇总表(填写考生序号)'!$F43,'面试成绩汇总表(填写考官赋分1-5)'!$B$39:$G$43,5,FALSE),"")</f>
      </c>
      <c r="K43" s="53">
        <f>IF(COUNTIF('面试成绩汇总表(填写考官赋分1-5)'!$B$39:$B$43,'面试成绩汇总表(填写考生序号)'!$F43),VLOOKUP('面试成绩汇总表(填写考生序号)'!$F43,'面试成绩汇总表(填写考官赋分1-5)'!$B$39:$G$43,6,FALSE),"")</f>
      </c>
      <c r="L43" s="64">
        <f t="shared" si="3"/>
      </c>
      <c r="M43" s="64">
        <f t="shared" si="4"/>
      </c>
      <c r="N43" s="52">
        <f>IF(COUNT(L43),RANK(L43,$L$39:$L$43),"")</f>
      </c>
      <c r="O43" s="65"/>
    </row>
    <row r="44" spans="1:15" ht="30" customHeight="1">
      <c r="A44" s="140" t="s">
        <v>14</v>
      </c>
      <c r="B44" s="42">
        <v>1</v>
      </c>
      <c r="C44" s="43" t="s">
        <v>175</v>
      </c>
      <c r="D44" s="8" t="s">
        <v>176</v>
      </c>
      <c r="E44" s="28">
        <v>93102073408</v>
      </c>
      <c r="F44" s="44">
        <v>2</v>
      </c>
      <c r="G44" s="45">
        <f>IF(COUNTIF('面试成绩汇总表(填写考官赋分1-5)'!$B$44:$B$53,'面试成绩汇总表(填写考生序号)'!$F44),VLOOKUP('面试成绩汇总表(填写考生序号)'!$F44,'面试成绩汇总表(填写考官赋分1-5)'!$B$44:$G$53,2,FALSE),"")</f>
        <v>94</v>
      </c>
      <c r="H44" s="45">
        <f>IF(COUNTIF('面试成绩汇总表(填写考官赋分1-5)'!$B$44:$B$53,'面试成绩汇总表(填写考生序号)'!$F44),VLOOKUP('面试成绩汇总表(填写考生序号)'!$F44,'面试成绩汇总表(填写考官赋分1-5)'!$B$44:$G$53,3,FALSE),"")</f>
        <v>90</v>
      </c>
      <c r="I44" s="45">
        <f>IF(COUNTIF('面试成绩汇总表(填写考官赋分1-5)'!$B$44:$B$53,'面试成绩汇总表(填写考生序号)'!$F44),VLOOKUP('面试成绩汇总表(填写考生序号)'!$F44,'面试成绩汇总表(填写考官赋分1-5)'!$B$44:$G$53,4,FALSE),"")</f>
        <v>71</v>
      </c>
      <c r="J44" s="45">
        <f>IF(COUNTIF('面试成绩汇总表(填写考官赋分1-5)'!$B$44:$B$53,'面试成绩汇总表(填写考生序号)'!$F44),VLOOKUP('面试成绩汇总表(填写考生序号)'!$F44,'面试成绩汇总表(填写考官赋分1-5)'!$B$44:$G$53,5,FALSE),"")</f>
        <v>92</v>
      </c>
      <c r="K44" s="45">
        <f>IF(COUNTIF('面试成绩汇总表(填写考官赋分1-5)'!$B$44:$B$53,'面试成绩汇总表(填写考生序号)'!$F44),VLOOKUP('面试成绩汇总表(填写考生序号)'!$F44,'面试成绩汇总表(填写考官赋分1-5)'!$B$44:$G$53,6,FALSE),"")</f>
        <v>92</v>
      </c>
      <c r="L44" s="60">
        <f t="shared" si="3"/>
        <v>87.8</v>
      </c>
      <c r="M44" s="60">
        <f t="shared" si="4"/>
        <v>35.12</v>
      </c>
      <c r="N44" s="44">
        <f>IF(COUNT(L44),RANK(L44,$L$44:$L$53),"")</f>
        <v>1</v>
      </c>
      <c r="O44" s="61"/>
    </row>
    <row r="45" spans="1:15" ht="30" customHeight="1">
      <c r="A45" s="141"/>
      <c r="B45" s="46">
        <v>2</v>
      </c>
      <c r="C45" s="47" t="s">
        <v>177</v>
      </c>
      <c r="D45" s="15" t="s">
        <v>178</v>
      </c>
      <c r="E45" s="32">
        <v>93102202924</v>
      </c>
      <c r="F45" s="48">
        <v>3</v>
      </c>
      <c r="G45" s="49">
        <f>IF(COUNTIF('面试成绩汇总表(填写考官赋分1-5)'!$B$44:$B$53,'面试成绩汇总表(填写考生序号)'!$F45),VLOOKUP('面试成绩汇总表(填写考生序号)'!$F45,'面试成绩汇总表(填写考官赋分1-5)'!$B$44:$G$53,2,FALSE),"")</f>
        <v>88</v>
      </c>
      <c r="H45" s="49">
        <f>IF(COUNTIF('面试成绩汇总表(填写考官赋分1-5)'!$B$44:$B$53,'面试成绩汇总表(填写考生序号)'!$F45),VLOOKUP('面试成绩汇总表(填写考生序号)'!$F45,'面试成绩汇总表(填写考官赋分1-5)'!$B$44:$G$53,3,FALSE),"")</f>
        <v>88</v>
      </c>
      <c r="I45" s="49">
        <f>IF(COUNTIF('面试成绩汇总表(填写考官赋分1-5)'!$B$44:$B$53,'面试成绩汇总表(填写考生序号)'!$F45),VLOOKUP('面试成绩汇总表(填写考生序号)'!$F45,'面试成绩汇总表(填写考官赋分1-5)'!$B$44:$G$53,4,FALSE),"")</f>
        <v>85</v>
      </c>
      <c r="J45" s="49">
        <f>IF(COUNTIF('面试成绩汇总表(填写考官赋分1-5)'!$B$44:$B$53,'面试成绩汇总表(填写考生序号)'!$F45),VLOOKUP('面试成绩汇总表(填写考生序号)'!$F45,'面试成绩汇总表(填写考官赋分1-5)'!$B$44:$G$53,5,FALSE),"")</f>
        <v>88</v>
      </c>
      <c r="K45" s="49">
        <f>IF(COUNTIF('面试成绩汇总表(填写考官赋分1-5)'!$B$44:$B$53,'面试成绩汇总表(填写考生序号)'!$F45),VLOOKUP('面试成绩汇总表(填写考生序号)'!$F45,'面试成绩汇总表(填写考官赋分1-5)'!$B$44:$G$53,6,FALSE),"")</f>
        <v>87.5</v>
      </c>
      <c r="L45" s="62">
        <f t="shared" si="3"/>
        <v>87.3</v>
      </c>
      <c r="M45" s="62">
        <f t="shared" si="4"/>
        <v>34.92</v>
      </c>
      <c r="N45" s="48">
        <f aca="true" t="shared" si="6" ref="N45:N53">IF(COUNT(L45),RANK(L45,$L$44:$L$53),"")</f>
        <v>2</v>
      </c>
      <c r="O45" s="63"/>
    </row>
    <row r="46" spans="1:15" ht="30" customHeight="1">
      <c r="A46" s="141"/>
      <c r="B46" s="46">
        <v>3</v>
      </c>
      <c r="C46" s="47" t="s">
        <v>179</v>
      </c>
      <c r="D46" s="15" t="s">
        <v>180</v>
      </c>
      <c r="E46" s="32">
        <v>93102191317</v>
      </c>
      <c r="F46" s="48">
        <v>1</v>
      </c>
      <c r="G46" s="49">
        <f>IF(COUNTIF('面试成绩汇总表(填写考官赋分1-5)'!$B$44:$B$53,'面试成绩汇总表(填写考生序号)'!$F46),VLOOKUP('面试成绩汇总表(填写考生序号)'!$F46,'面试成绩汇总表(填写考官赋分1-5)'!$B$44:$G$53,2,FALSE),"")</f>
        <v>80</v>
      </c>
      <c r="H46" s="49">
        <f>IF(COUNTIF('面试成绩汇总表(填写考官赋分1-5)'!$B$44:$B$53,'面试成绩汇总表(填写考生序号)'!$F46),VLOOKUP('面试成绩汇总表(填写考生序号)'!$F46,'面试成绩汇总表(填写考官赋分1-5)'!$B$44:$G$53,3,FALSE),"")</f>
        <v>86</v>
      </c>
      <c r="I46" s="49">
        <f>IF(COUNTIF('面试成绩汇总表(填写考官赋分1-5)'!$B$44:$B$53,'面试成绩汇总表(填写考生序号)'!$F46),VLOOKUP('面试成绩汇总表(填写考生序号)'!$F46,'面试成绩汇总表(填写考官赋分1-5)'!$B$44:$G$53,4,FALSE),"")</f>
        <v>71</v>
      </c>
      <c r="J46" s="49">
        <f>IF(COUNTIF('面试成绩汇总表(填写考官赋分1-5)'!$B$44:$B$53,'面试成绩汇总表(填写考生序号)'!$F46),VLOOKUP('面试成绩汇总表(填写考生序号)'!$F46,'面试成绩汇总表(填写考官赋分1-5)'!$B$44:$G$53,5,FALSE),"")</f>
        <v>82</v>
      </c>
      <c r="K46" s="49">
        <f>IF(COUNTIF('面试成绩汇总表(填写考官赋分1-5)'!$B$44:$B$53,'面试成绩汇总表(填写考生序号)'!$F46),VLOOKUP('面试成绩汇总表(填写考生序号)'!$F46,'面试成绩汇总表(填写考官赋分1-5)'!$B$44:$G$53,6,FALSE),"")</f>
        <v>83</v>
      </c>
      <c r="L46" s="62">
        <f t="shared" si="3"/>
        <v>80.4</v>
      </c>
      <c r="M46" s="62">
        <f t="shared" si="4"/>
        <v>32.160000000000004</v>
      </c>
      <c r="N46" s="48">
        <f t="shared" si="6"/>
        <v>5</v>
      </c>
      <c r="O46" s="63"/>
    </row>
    <row r="47" spans="1:15" ht="30" customHeight="1">
      <c r="A47" s="141"/>
      <c r="B47" s="46">
        <v>4</v>
      </c>
      <c r="C47" s="47" t="s">
        <v>181</v>
      </c>
      <c r="D47" s="15" t="s">
        <v>182</v>
      </c>
      <c r="E47" s="32">
        <v>93102133102</v>
      </c>
      <c r="F47" s="48">
        <v>9</v>
      </c>
      <c r="G47" s="49">
        <f>IF(COUNTIF('面试成绩汇总表(填写考官赋分1-5)'!$B$44:$B$53,'面试成绩汇总表(填写考生序号)'!$F47),VLOOKUP('面试成绩汇总表(填写考生序号)'!$F47,'面试成绩汇总表(填写考官赋分1-5)'!$B$44:$G$53,2,FALSE),"")</f>
        <v>67</v>
      </c>
      <c r="H47" s="49">
        <f>IF(COUNTIF('面试成绩汇总表(填写考官赋分1-5)'!$B$44:$B$53,'面试成绩汇总表(填写考生序号)'!$F47),VLOOKUP('面试成绩汇总表(填写考生序号)'!$F47,'面试成绩汇总表(填写考官赋分1-5)'!$B$44:$G$53,3,FALSE),"")</f>
        <v>83</v>
      </c>
      <c r="I47" s="49">
        <f>IF(COUNTIF('面试成绩汇总表(填写考官赋分1-5)'!$B$44:$B$53,'面试成绩汇总表(填写考生序号)'!$F47),VLOOKUP('面试成绩汇总表(填写考生序号)'!$F47,'面试成绩汇总表(填写考官赋分1-5)'!$B$44:$G$53,4,FALSE),"")</f>
        <v>72</v>
      </c>
      <c r="J47" s="49">
        <f>IF(COUNTIF('面试成绩汇总表(填写考官赋分1-5)'!$B$44:$B$53,'面试成绩汇总表(填写考生序号)'!$F47),VLOOKUP('面试成绩汇总表(填写考生序号)'!$F47,'面试成绩汇总表(填写考官赋分1-5)'!$B$44:$G$53,5,FALSE),"")</f>
        <v>77</v>
      </c>
      <c r="K47" s="49">
        <f>IF(COUNTIF('面试成绩汇总表(填写考官赋分1-5)'!$B$44:$B$53,'面试成绩汇总表(填写考生序号)'!$F47),VLOOKUP('面试成绩汇总表(填写考生序号)'!$F47,'面试成绩汇总表(填写考官赋分1-5)'!$B$44:$G$53,6,FALSE),"")</f>
        <v>79</v>
      </c>
      <c r="L47" s="62">
        <f t="shared" si="3"/>
        <v>75.6</v>
      </c>
      <c r="M47" s="62">
        <f t="shared" si="4"/>
        <v>30.24</v>
      </c>
      <c r="N47" s="48">
        <f t="shared" si="6"/>
        <v>6</v>
      </c>
      <c r="O47" s="63"/>
    </row>
    <row r="48" spans="1:15" ht="30" customHeight="1">
      <c r="A48" s="141"/>
      <c r="B48" s="46">
        <v>5</v>
      </c>
      <c r="C48" s="47" t="s">
        <v>183</v>
      </c>
      <c r="D48" s="15" t="s">
        <v>184</v>
      </c>
      <c r="E48" s="32">
        <v>93102012109</v>
      </c>
      <c r="F48" s="48">
        <v>7</v>
      </c>
      <c r="G48" s="49">
        <f>IF(COUNTIF('面试成绩汇总表(填写考官赋分1-5)'!$B$44:$B$53,'面试成绩汇总表(填写考生序号)'!$F48),VLOOKUP('面试成绩汇总表(填写考生序号)'!$F48,'面试成绩汇总表(填写考官赋分1-5)'!$B$44:$G$53,2,FALSE),"")</f>
        <v>85</v>
      </c>
      <c r="H48" s="49">
        <f>IF(COUNTIF('面试成绩汇总表(填写考官赋分1-5)'!$B$44:$B$53,'面试成绩汇总表(填写考生序号)'!$F48),VLOOKUP('面试成绩汇总表(填写考生序号)'!$F48,'面试成绩汇总表(填写考官赋分1-5)'!$B$44:$G$53,3,FALSE),"")</f>
        <v>86</v>
      </c>
      <c r="I48" s="49">
        <f>IF(COUNTIF('面试成绩汇总表(填写考官赋分1-5)'!$B$44:$B$53,'面试成绩汇总表(填写考生序号)'!$F48),VLOOKUP('面试成绩汇总表(填写考生序号)'!$F48,'面试成绩汇总表(填写考官赋分1-5)'!$B$44:$G$53,4,FALSE),"")</f>
        <v>88</v>
      </c>
      <c r="J48" s="49">
        <f>IF(COUNTIF('面试成绩汇总表(填写考官赋分1-5)'!$B$44:$B$53,'面试成绩汇总表(填写考生序号)'!$F48),VLOOKUP('面试成绩汇总表(填写考生序号)'!$F48,'面试成绩汇总表(填写考官赋分1-5)'!$B$44:$G$53,5,FALSE),"")</f>
        <v>85</v>
      </c>
      <c r="K48" s="49">
        <f>IF(COUNTIF('面试成绩汇总表(填写考官赋分1-5)'!$B$44:$B$53,'面试成绩汇总表(填写考生序号)'!$F48),VLOOKUP('面试成绩汇总表(填写考生序号)'!$F48,'面试成绩汇总表(填写考官赋分1-5)'!$B$44:$G$53,6,FALSE),"")</f>
        <v>90</v>
      </c>
      <c r="L48" s="62">
        <f t="shared" si="3"/>
        <v>86.8</v>
      </c>
      <c r="M48" s="62">
        <f t="shared" si="4"/>
        <v>34.72</v>
      </c>
      <c r="N48" s="48">
        <f t="shared" si="6"/>
        <v>3</v>
      </c>
      <c r="O48" s="63"/>
    </row>
    <row r="49" spans="1:15" ht="30" customHeight="1">
      <c r="A49" s="141"/>
      <c r="B49" s="46">
        <v>6</v>
      </c>
      <c r="C49" s="47" t="s">
        <v>185</v>
      </c>
      <c r="D49" s="15" t="s">
        <v>186</v>
      </c>
      <c r="E49" s="32">
        <v>93102031320</v>
      </c>
      <c r="F49" s="48">
        <v>6</v>
      </c>
      <c r="G49" s="49">
        <f>IF(COUNTIF('面试成绩汇总表(填写考官赋分1-5)'!$B$44:$B$53,'面试成绩汇总表(填写考生序号)'!$F49),VLOOKUP('面试成绩汇总表(填写考生序号)'!$F49,'面试成绩汇总表(填写考官赋分1-5)'!$B$44:$G$53,2,FALSE),"")</f>
        <v>68</v>
      </c>
      <c r="H49" s="49">
        <f>IF(COUNTIF('面试成绩汇总表(填写考官赋分1-5)'!$B$44:$B$53,'面试成绩汇总表(填写考生序号)'!$F49),VLOOKUP('面试成绩汇总表(填写考生序号)'!$F49,'面试成绩汇总表(填写考官赋分1-5)'!$B$44:$G$53,3,FALSE),"")</f>
        <v>69</v>
      </c>
      <c r="I49" s="49">
        <f>IF(COUNTIF('面试成绩汇总表(填写考官赋分1-5)'!$B$44:$B$53,'面试成绩汇总表(填写考生序号)'!$F49),VLOOKUP('面试成绩汇总表(填写考生序号)'!$F49,'面试成绩汇总表(填写考官赋分1-5)'!$B$44:$G$53,4,FALSE),"")</f>
        <v>74</v>
      </c>
      <c r="J49" s="49">
        <f>IF(COUNTIF('面试成绩汇总表(填写考官赋分1-5)'!$B$44:$B$53,'面试成绩汇总表(填写考生序号)'!$F49),VLOOKUP('面试成绩汇总表(填写考生序号)'!$F49,'面试成绩汇总表(填写考官赋分1-5)'!$B$44:$G$53,5,FALSE),"")</f>
        <v>75</v>
      </c>
      <c r="K49" s="49">
        <f>IF(COUNTIF('面试成绩汇总表(填写考官赋分1-5)'!$B$44:$B$53,'面试成绩汇总表(填写考生序号)'!$F49),VLOOKUP('面试成绩汇总表(填写考生序号)'!$F49,'面试成绩汇总表(填写考官赋分1-5)'!$B$44:$G$53,6,FALSE),"")</f>
        <v>79</v>
      </c>
      <c r="L49" s="62">
        <f t="shared" si="3"/>
        <v>73</v>
      </c>
      <c r="M49" s="62">
        <f t="shared" si="4"/>
        <v>29.200000000000003</v>
      </c>
      <c r="N49" s="48">
        <f t="shared" si="6"/>
        <v>8</v>
      </c>
      <c r="O49" s="63"/>
    </row>
    <row r="50" spans="1:15" ht="30" customHeight="1">
      <c r="A50" s="141"/>
      <c r="B50" s="46">
        <v>7</v>
      </c>
      <c r="C50" s="47" t="s">
        <v>187</v>
      </c>
      <c r="D50" s="15" t="s">
        <v>188</v>
      </c>
      <c r="E50" s="32">
        <v>93102012022</v>
      </c>
      <c r="F50" s="48">
        <v>8</v>
      </c>
      <c r="G50" s="49">
        <f>IF(COUNTIF('面试成绩汇总表(填写考官赋分1-5)'!$B$44:$B$53,'面试成绩汇总表(填写考生序号)'!$F50),VLOOKUP('面试成绩汇总表(填写考生序号)'!$F50,'面试成绩汇总表(填写考官赋分1-5)'!$B$44:$G$53,2,FALSE),"")</f>
        <v>70</v>
      </c>
      <c r="H50" s="49">
        <f>IF(COUNTIF('面试成绩汇总表(填写考官赋分1-5)'!$B$44:$B$53,'面试成绩汇总表(填写考生序号)'!$F50),VLOOKUP('面试成绩汇总表(填写考生序号)'!$F50,'面试成绩汇总表(填写考官赋分1-5)'!$B$44:$G$53,3,FALSE),"")</f>
        <v>69</v>
      </c>
      <c r="I50" s="49">
        <f>IF(COUNTIF('面试成绩汇总表(填写考官赋分1-5)'!$B$44:$B$53,'面试成绩汇总表(填写考生序号)'!$F50),VLOOKUP('面试成绩汇总表(填写考生序号)'!$F50,'面试成绩汇总表(填写考官赋分1-5)'!$B$44:$G$53,4,FALSE),"")</f>
        <v>80</v>
      </c>
      <c r="J50" s="49">
        <f>IF(COUNTIF('面试成绩汇总表(填写考官赋分1-5)'!$B$44:$B$53,'面试成绩汇总表(填写考生序号)'!$F50),VLOOKUP('面试成绩汇总表(填写考生序号)'!$F50,'面试成绩汇总表(填写考官赋分1-5)'!$B$44:$G$53,5,FALSE),"")</f>
        <v>68</v>
      </c>
      <c r="K50" s="49">
        <f>IF(COUNTIF('面试成绩汇总表(填写考官赋分1-5)'!$B$44:$B$53,'面试成绩汇总表(填写考生序号)'!$F50),VLOOKUP('面试成绩汇总表(填写考生序号)'!$F50,'面试成绩汇总表(填写考官赋分1-5)'!$B$44:$G$53,6,FALSE),"")</f>
        <v>75</v>
      </c>
      <c r="L50" s="62">
        <f t="shared" si="3"/>
        <v>72.4</v>
      </c>
      <c r="M50" s="62">
        <f t="shared" si="4"/>
        <v>28.960000000000004</v>
      </c>
      <c r="N50" s="48">
        <f t="shared" si="6"/>
        <v>9</v>
      </c>
      <c r="O50" s="63"/>
    </row>
    <row r="51" spans="1:15" ht="30" customHeight="1">
      <c r="A51" s="141"/>
      <c r="B51" s="46">
        <v>8</v>
      </c>
      <c r="C51" s="47" t="s">
        <v>189</v>
      </c>
      <c r="D51" s="15" t="s">
        <v>190</v>
      </c>
      <c r="E51" s="32">
        <v>93102175113</v>
      </c>
      <c r="F51" s="48">
        <v>4</v>
      </c>
      <c r="G51" s="49">
        <f>IF(COUNTIF('面试成绩汇总表(填写考官赋分1-5)'!$B$44:$B$53,'面试成绩汇总表(填写考生序号)'!$F51),VLOOKUP('面试成绩汇总表(填写考生序号)'!$F51,'面试成绩汇总表(填写考官赋分1-5)'!$B$44:$G$53,2,FALSE),"")</f>
        <v>83</v>
      </c>
      <c r="H51" s="49">
        <f>IF(COUNTIF('面试成绩汇总表(填写考官赋分1-5)'!$B$44:$B$53,'面试成绩汇总表(填写考生序号)'!$F51),VLOOKUP('面试成绩汇总表(填写考生序号)'!$F51,'面试成绩汇总表(填写考官赋分1-5)'!$B$44:$G$53,3,FALSE),"")</f>
        <v>78</v>
      </c>
      <c r="I51" s="49">
        <f>IF(COUNTIF('面试成绩汇总表(填写考官赋分1-5)'!$B$44:$B$53,'面试成绩汇总表(填写考生序号)'!$F51),VLOOKUP('面试成绩汇总表(填写考生序号)'!$F51,'面试成绩汇总表(填写考官赋分1-5)'!$B$44:$G$53,4,FALSE),"")</f>
        <v>84</v>
      </c>
      <c r="J51" s="49">
        <f>IF(COUNTIF('面试成绩汇总表(填写考官赋分1-5)'!$B$44:$B$53,'面试成绩汇总表(填写考生序号)'!$F51),VLOOKUP('面试成绩汇总表(填写考生序号)'!$F51,'面试成绩汇总表(填写考官赋分1-5)'!$B$44:$G$53,5,FALSE),"")</f>
        <v>78</v>
      </c>
      <c r="K51" s="49">
        <f>IF(COUNTIF('面试成绩汇总表(填写考官赋分1-5)'!$B$44:$B$53,'面试成绩汇总表(填写考生序号)'!$F51),VLOOKUP('面试成绩汇总表(填写考生序号)'!$F51,'面试成绩汇总表(填写考官赋分1-5)'!$B$44:$G$53,6,FALSE),"")</f>
        <v>80</v>
      </c>
      <c r="L51" s="62">
        <f t="shared" si="3"/>
        <v>80.6</v>
      </c>
      <c r="M51" s="62">
        <f t="shared" si="4"/>
        <v>32.24</v>
      </c>
      <c r="N51" s="48">
        <f t="shared" si="6"/>
        <v>4</v>
      </c>
      <c r="O51" s="63"/>
    </row>
    <row r="52" spans="1:15" ht="30" customHeight="1">
      <c r="A52" s="141"/>
      <c r="B52" s="46">
        <v>9</v>
      </c>
      <c r="C52" s="47" t="s">
        <v>191</v>
      </c>
      <c r="D52" s="15" t="s">
        <v>192</v>
      </c>
      <c r="E52" s="32">
        <v>93102211812</v>
      </c>
      <c r="F52" s="48">
        <v>5</v>
      </c>
      <c r="G52" s="49">
        <f>IF(COUNTIF('面试成绩汇总表(填写考官赋分1-5)'!$B$44:$B$53,'面试成绩汇总表(填写考生序号)'!$F52),VLOOKUP('面试成绩汇总表(填写考生序号)'!$F52,'面试成绩汇总表(填写考官赋分1-5)'!$B$44:$G$53,2,FALSE),"")</f>
        <v>70</v>
      </c>
      <c r="H52" s="49">
        <f>IF(COUNTIF('面试成绩汇总表(填写考官赋分1-5)'!$B$44:$B$53,'面试成绩汇总表(填写考生序号)'!$F52),VLOOKUP('面试成绩汇总表(填写考生序号)'!$F52,'面试成绩汇总表(填写考官赋分1-5)'!$B$44:$G$53,3,FALSE),"")</f>
        <v>76</v>
      </c>
      <c r="I52" s="49">
        <f>IF(COUNTIF('面试成绩汇总表(填写考官赋分1-5)'!$B$44:$B$53,'面试成绩汇总表(填写考生序号)'!$F52),VLOOKUP('面试成绩汇总表(填写考生序号)'!$F52,'面试成绩汇总表(填写考官赋分1-5)'!$B$44:$G$53,4,FALSE),"")</f>
        <v>74</v>
      </c>
      <c r="J52" s="49">
        <f>IF(COUNTIF('面试成绩汇总表(填写考官赋分1-5)'!$B$44:$B$53,'面试成绩汇总表(填写考生序号)'!$F52),VLOOKUP('面试成绩汇总表(填写考生序号)'!$F52,'面试成绩汇总表(填写考官赋分1-5)'!$B$44:$G$53,5,FALSE),"")</f>
        <v>78</v>
      </c>
      <c r="K52" s="49">
        <f>IF(COUNTIF('面试成绩汇总表(填写考官赋分1-5)'!$B$44:$B$53,'面试成绩汇总表(填写考生序号)'!$F52),VLOOKUP('面试成绩汇总表(填写考生序号)'!$F52,'面试成绩汇总表(填写考官赋分1-5)'!$B$44:$G$53,6,FALSE),"")</f>
        <v>76</v>
      </c>
      <c r="L52" s="62">
        <f t="shared" si="3"/>
        <v>74.8</v>
      </c>
      <c r="M52" s="62">
        <f t="shared" si="4"/>
        <v>29.92</v>
      </c>
      <c r="N52" s="48">
        <f t="shared" si="6"/>
        <v>7</v>
      </c>
      <c r="O52" s="63"/>
    </row>
    <row r="53" spans="1:15" ht="30" customHeight="1">
      <c r="A53" s="142"/>
      <c r="B53" s="50">
        <v>10</v>
      </c>
      <c r="C53" s="51"/>
      <c r="D53" s="22"/>
      <c r="E53" s="34"/>
      <c r="F53" s="52"/>
      <c r="G53" s="53">
        <f>IF(COUNTIF('面试成绩汇总表(填写考官赋分1-5)'!$B$44:$B$53,'面试成绩汇总表(填写考生序号)'!$F53),VLOOKUP('面试成绩汇总表(填写考生序号)'!$F53,'面试成绩汇总表(填写考官赋分1-5)'!$B$44:$G$53,2,FALSE),"")</f>
      </c>
      <c r="H53" s="53">
        <f>IF(COUNTIF('面试成绩汇总表(填写考官赋分1-5)'!$B$44:$B$53,'面试成绩汇总表(填写考生序号)'!$F53),VLOOKUP('面试成绩汇总表(填写考生序号)'!$F53,'面试成绩汇总表(填写考官赋分1-5)'!$B$44:$G$53,3,FALSE),"")</f>
      </c>
      <c r="I53" s="53">
        <f>IF(COUNTIF('面试成绩汇总表(填写考官赋分1-5)'!$B$44:$B$53,'面试成绩汇总表(填写考生序号)'!$F53),VLOOKUP('面试成绩汇总表(填写考生序号)'!$F53,'面试成绩汇总表(填写考官赋分1-5)'!$B$44:$G$53,4,FALSE),"")</f>
      </c>
      <c r="J53" s="53">
        <f>IF(COUNTIF('面试成绩汇总表(填写考官赋分1-5)'!$B$44:$B$53,'面试成绩汇总表(填写考生序号)'!$F53),VLOOKUP('面试成绩汇总表(填写考生序号)'!$F53,'面试成绩汇总表(填写考官赋分1-5)'!$B$44:$G$53,5,FALSE),"")</f>
      </c>
      <c r="K53" s="53">
        <f>IF(COUNTIF('面试成绩汇总表(填写考官赋分1-5)'!$B$44:$B$53,'面试成绩汇总表(填写考生序号)'!$F53),VLOOKUP('面试成绩汇总表(填写考生序号)'!$F53,'面试成绩汇总表(填写考官赋分1-5)'!$B$44:$G$53,6,FALSE),"")</f>
      </c>
      <c r="L53" s="64">
        <f t="shared" si="3"/>
      </c>
      <c r="M53" s="64">
        <f t="shared" si="4"/>
      </c>
      <c r="N53" s="52">
        <f t="shared" si="6"/>
      </c>
      <c r="O53" s="65"/>
    </row>
    <row r="54" spans="1:15" ht="30" customHeight="1" hidden="1">
      <c r="A54" s="140" t="s">
        <v>15</v>
      </c>
      <c r="B54" s="42">
        <v>1</v>
      </c>
      <c r="C54" s="43"/>
      <c r="D54" s="8"/>
      <c r="E54" s="28"/>
      <c r="F54" s="57"/>
      <c r="G54" s="57">
        <f>IF(COUNTIF('面试成绩汇总表(填写考官赋分1-5)'!$B$54:$B$58,'面试成绩汇总表(填写考生序号)'!$F54),VLOOKUP('面试成绩汇总表(填写考生序号)'!$F54,'面试成绩汇总表(填写考官赋分1-5)'!$B$54:$G$58,2,FALSE),"")</f>
      </c>
      <c r="H54" s="57">
        <f>IF(COUNTIF('面试成绩汇总表(填写考官赋分1-5)'!$B$54:$B$58,'面试成绩汇总表(填写考生序号)'!$F54),VLOOKUP('面试成绩汇总表(填写考生序号)'!$F54,'面试成绩汇总表(填写考官赋分1-5)'!$B$54:$G$58,3,FALSE),"")</f>
      </c>
      <c r="I54" s="57">
        <f>IF(COUNTIF('面试成绩汇总表(填写考官赋分1-5)'!$B$54:$B$58,'面试成绩汇总表(填写考生序号)'!$F54),VLOOKUP('面试成绩汇总表(填写考生序号)'!$F54,'面试成绩汇总表(填写考官赋分1-5)'!$B$54:$G$58,4,FALSE),"")</f>
      </c>
      <c r="J54" s="57">
        <f>IF(COUNTIF('面试成绩汇总表(填写考官赋分1-5)'!$B$54:$B$58,'面试成绩汇总表(填写考生序号)'!$F54),VLOOKUP('面试成绩汇总表(填写考生序号)'!$F54,'面试成绩汇总表(填写考官赋分1-5)'!$B$54:$G$58,5,FALSE),"")</f>
      </c>
      <c r="K54" s="57">
        <f>IF(COUNTIF('面试成绩汇总表(填写考官赋分1-5)'!$B$54:$B$58,'面试成绩汇总表(填写考生序号)'!$F54),VLOOKUP('面试成绩汇总表(填写考生序号)'!$F54,'面试成绩汇总表(填写考官赋分1-5)'!$B$54:$G$58,6,FALSE),"")</f>
      </c>
      <c r="L54" s="66">
        <f t="shared" si="3"/>
      </c>
      <c r="M54" s="66">
        <f t="shared" si="4"/>
      </c>
      <c r="N54" s="57">
        <f>IF(COUNT(L54),RANK(L54,$L$54:$L$58),"")</f>
      </c>
      <c r="O54" s="67"/>
    </row>
    <row r="55" spans="1:15" ht="30" customHeight="1" hidden="1">
      <c r="A55" s="141"/>
      <c r="B55" s="46">
        <v>2</v>
      </c>
      <c r="C55" s="47"/>
      <c r="D55" s="15"/>
      <c r="E55" s="32"/>
      <c r="F55" s="58"/>
      <c r="G55" s="58">
        <f>IF(COUNTIF('面试成绩汇总表(填写考官赋分1-5)'!$B$54:$B$58,'面试成绩汇总表(填写考生序号)'!$F55),VLOOKUP('面试成绩汇总表(填写考生序号)'!$F55,'面试成绩汇总表(填写考官赋分1-5)'!$B$54:$G$58,2,FALSE),"")</f>
      </c>
      <c r="H55" s="58">
        <f>IF(COUNTIF('面试成绩汇总表(填写考官赋分1-5)'!$B$54:$B$58,'面试成绩汇总表(填写考生序号)'!$F55),VLOOKUP('面试成绩汇总表(填写考生序号)'!$F55,'面试成绩汇总表(填写考官赋分1-5)'!$B$54:$G$58,3,FALSE),"")</f>
      </c>
      <c r="I55" s="58">
        <f>IF(COUNTIF('面试成绩汇总表(填写考官赋分1-5)'!$B$54:$B$58,'面试成绩汇总表(填写考生序号)'!$F55),VLOOKUP('面试成绩汇总表(填写考生序号)'!$F55,'面试成绩汇总表(填写考官赋分1-5)'!$B$54:$G$58,4,FALSE),"")</f>
      </c>
      <c r="J55" s="58">
        <f>IF(COUNTIF('面试成绩汇总表(填写考官赋分1-5)'!$B$54:$B$58,'面试成绩汇总表(填写考生序号)'!$F55),VLOOKUP('面试成绩汇总表(填写考生序号)'!$F55,'面试成绩汇总表(填写考官赋分1-5)'!$B$54:$G$58,5,FALSE),"")</f>
      </c>
      <c r="K55" s="58">
        <f>IF(COUNTIF('面试成绩汇总表(填写考官赋分1-5)'!$B$54:$B$58,'面试成绩汇总表(填写考生序号)'!$F55),VLOOKUP('面试成绩汇总表(填写考生序号)'!$F55,'面试成绩汇总表(填写考官赋分1-5)'!$B$54:$G$58,6,FALSE),"")</f>
      </c>
      <c r="L55" s="68">
        <f t="shared" si="3"/>
      </c>
      <c r="M55" s="68">
        <f t="shared" si="4"/>
      </c>
      <c r="N55" s="58">
        <f>IF(COUNT(L55),RANK(L55,$L$54:$L$58),"")</f>
      </c>
      <c r="O55" s="69"/>
    </row>
    <row r="56" spans="1:15" ht="30" customHeight="1" hidden="1">
      <c r="A56" s="141"/>
      <c r="B56" s="46">
        <v>3</v>
      </c>
      <c r="C56" s="47"/>
      <c r="D56" s="15"/>
      <c r="E56" s="32"/>
      <c r="F56" s="58"/>
      <c r="G56" s="58">
        <f>IF(COUNTIF('面试成绩汇总表(填写考官赋分1-5)'!$B$54:$B$58,'面试成绩汇总表(填写考生序号)'!$F56),VLOOKUP('面试成绩汇总表(填写考生序号)'!$F56,'面试成绩汇总表(填写考官赋分1-5)'!$B$54:$G$58,2,FALSE),"")</f>
      </c>
      <c r="H56" s="58">
        <f>IF(COUNTIF('面试成绩汇总表(填写考官赋分1-5)'!$B$54:$B$58,'面试成绩汇总表(填写考生序号)'!$F56),VLOOKUP('面试成绩汇总表(填写考生序号)'!$F56,'面试成绩汇总表(填写考官赋分1-5)'!$B$54:$G$58,3,FALSE),"")</f>
      </c>
      <c r="I56" s="58">
        <f>IF(COUNTIF('面试成绩汇总表(填写考官赋分1-5)'!$B$54:$B$58,'面试成绩汇总表(填写考生序号)'!$F56),VLOOKUP('面试成绩汇总表(填写考生序号)'!$F56,'面试成绩汇总表(填写考官赋分1-5)'!$B$54:$G$58,4,FALSE),"")</f>
      </c>
      <c r="J56" s="58">
        <f>IF(COUNTIF('面试成绩汇总表(填写考官赋分1-5)'!$B$54:$B$58,'面试成绩汇总表(填写考生序号)'!$F56),VLOOKUP('面试成绩汇总表(填写考生序号)'!$F56,'面试成绩汇总表(填写考官赋分1-5)'!$B$54:$G$58,5,FALSE),"")</f>
      </c>
      <c r="K56" s="58">
        <f>IF(COUNTIF('面试成绩汇总表(填写考官赋分1-5)'!$B$54:$B$58,'面试成绩汇总表(填写考生序号)'!$F56),VLOOKUP('面试成绩汇总表(填写考生序号)'!$F56,'面试成绩汇总表(填写考官赋分1-5)'!$B$54:$G$58,6,FALSE),"")</f>
      </c>
      <c r="L56" s="68">
        <f t="shared" si="3"/>
      </c>
      <c r="M56" s="68">
        <f t="shared" si="4"/>
      </c>
      <c r="N56" s="58">
        <f>IF(COUNT(L56),RANK(L56,$L$54:$L$58),"")</f>
      </c>
      <c r="O56" s="69"/>
    </row>
    <row r="57" spans="1:15" ht="30" customHeight="1" hidden="1">
      <c r="A57" s="141"/>
      <c r="B57" s="46">
        <v>4</v>
      </c>
      <c r="C57" s="47"/>
      <c r="D57" s="15"/>
      <c r="E57" s="32"/>
      <c r="F57" s="58"/>
      <c r="G57" s="58">
        <f>IF(COUNTIF('面试成绩汇总表(填写考官赋分1-5)'!$B$54:$B$58,'面试成绩汇总表(填写考生序号)'!$F57),VLOOKUP('面试成绩汇总表(填写考生序号)'!$F57,'面试成绩汇总表(填写考官赋分1-5)'!$B$54:$G$58,2,FALSE),"")</f>
      </c>
      <c r="H57" s="58">
        <f>IF(COUNTIF('面试成绩汇总表(填写考官赋分1-5)'!$B$54:$B$58,'面试成绩汇总表(填写考生序号)'!$F57),VLOOKUP('面试成绩汇总表(填写考生序号)'!$F57,'面试成绩汇总表(填写考官赋分1-5)'!$B$54:$G$58,3,FALSE),"")</f>
      </c>
      <c r="I57" s="58">
        <f>IF(COUNTIF('面试成绩汇总表(填写考官赋分1-5)'!$B$54:$B$58,'面试成绩汇总表(填写考生序号)'!$F57),VLOOKUP('面试成绩汇总表(填写考生序号)'!$F57,'面试成绩汇总表(填写考官赋分1-5)'!$B$54:$G$58,4,FALSE),"")</f>
      </c>
      <c r="J57" s="58">
        <f>IF(COUNTIF('面试成绩汇总表(填写考官赋分1-5)'!$B$54:$B$58,'面试成绩汇总表(填写考生序号)'!$F57),VLOOKUP('面试成绩汇总表(填写考生序号)'!$F57,'面试成绩汇总表(填写考官赋分1-5)'!$B$54:$G$58,5,FALSE),"")</f>
      </c>
      <c r="K57" s="58">
        <f>IF(COUNTIF('面试成绩汇总表(填写考官赋分1-5)'!$B$54:$B$58,'面试成绩汇总表(填写考生序号)'!$F57),VLOOKUP('面试成绩汇总表(填写考生序号)'!$F57,'面试成绩汇总表(填写考官赋分1-5)'!$B$54:$G$58,6,FALSE),"")</f>
      </c>
      <c r="L57" s="68">
        <f t="shared" si="3"/>
      </c>
      <c r="M57" s="68">
        <f t="shared" si="4"/>
      </c>
      <c r="N57" s="58">
        <f>IF(COUNT(L57),RANK(L57,$L$54:$L$58),"")</f>
      </c>
      <c r="O57" s="69"/>
    </row>
    <row r="58" spans="1:15" ht="30" customHeight="1" hidden="1">
      <c r="A58" s="142"/>
      <c r="B58" s="50">
        <v>5</v>
      </c>
      <c r="C58" s="51"/>
      <c r="D58" s="22"/>
      <c r="E58" s="34"/>
      <c r="F58" s="59"/>
      <c r="G58" s="59">
        <f>IF(COUNTIF('面试成绩汇总表(填写考官赋分1-5)'!$B$54:$B$58,'面试成绩汇总表(填写考生序号)'!$F58),VLOOKUP('面试成绩汇总表(填写考生序号)'!$F58,'面试成绩汇总表(填写考官赋分1-5)'!$B$54:$G$58,2,FALSE),"")</f>
      </c>
      <c r="H58" s="59">
        <f>IF(COUNTIF('面试成绩汇总表(填写考官赋分1-5)'!$B$54:$B$58,'面试成绩汇总表(填写考生序号)'!$F58),VLOOKUP('面试成绩汇总表(填写考生序号)'!$F58,'面试成绩汇总表(填写考官赋分1-5)'!$B$54:$G$58,3,FALSE),"")</f>
      </c>
      <c r="I58" s="59">
        <f>IF(COUNTIF('面试成绩汇总表(填写考官赋分1-5)'!$B$54:$B$58,'面试成绩汇总表(填写考生序号)'!$F58),VLOOKUP('面试成绩汇总表(填写考生序号)'!$F58,'面试成绩汇总表(填写考官赋分1-5)'!$B$54:$G$58,4,FALSE),"")</f>
      </c>
      <c r="J58" s="59">
        <f>IF(COUNTIF('面试成绩汇总表(填写考官赋分1-5)'!$B$54:$B$58,'面试成绩汇总表(填写考生序号)'!$F58),VLOOKUP('面试成绩汇总表(填写考生序号)'!$F58,'面试成绩汇总表(填写考官赋分1-5)'!$B$54:$G$58,5,FALSE),"")</f>
      </c>
      <c r="K58" s="59">
        <f>IF(COUNTIF('面试成绩汇总表(填写考官赋分1-5)'!$B$54:$B$58,'面试成绩汇总表(填写考生序号)'!$F58),VLOOKUP('面试成绩汇总表(填写考生序号)'!$F58,'面试成绩汇总表(填写考官赋分1-5)'!$B$54:$G$58,6,FALSE),"")</f>
      </c>
      <c r="L58" s="70">
        <f t="shared" si="3"/>
      </c>
      <c r="M58" s="70">
        <f t="shared" si="4"/>
      </c>
      <c r="N58" s="59">
        <f>IF(COUNT(L58),RANK(L58,$L$54:$L$58),"")</f>
      </c>
      <c r="O58" s="71"/>
    </row>
    <row r="59" spans="1:15" ht="30" customHeight="1" hidden="1">
      <c r="A59" s="143" t="s">
        <v>16</v>
      </c>
      <c r="B59" s="42">
        <v>1</v>
      </c>
      <c r="C59" s="43"/>
      <c r="D59" s="8"/>
      <c r="E59" s="28"/>
      <c r="F59" s="57"/>
      <c r="G59" s="57">
        <f>IF(COUNTIF('面试成绩汇总表(填写考官赋分1-5)'!$B$59:$B$63,'面试成绩汇总表(填写考生序号)'!$F59),VLOOKUP('面试成绩汇总表(填写考生序号)'!$F59,'面试成绩汇总表(填写考官赋分1-5)'!$B$59:$G$63,2,FALSE),"")</f>
      </c>
      <c r="H59" s="57">
        <f>IF(COUNTIF('面试成绩汇总表(填写考官赋分1-5)'!$B$59:$B$63,'面试成绩汇总表(填写考生序号)'!$F59),VLOOKUP('面试成绩汇总表(填写考生序号)'!$F59,'面试成绩汇总表(填写考官赋分1-5)'!$B$59:$G$63,3,FALSE),"")</f>
      </c>
      <c r="I59" s="57">
        <f>IF(COUNTIF('面试成绩汇总表(填写考官赋分1-5)'!$B$59:$B$63,'面试成绩汇总表(填写考生序号)'!$F59),VLOOKUP('面试成绩汇总表(填写考生序号)'!$F59,'面试成绩汇总表(填写考官赋分1-5)'!$B$59:$G$63,4,FALSE),"")</f>
      </c>
      <c r="J59" s="57">
        <f>IF(COUNTIF('面试成绩汇总表(填写考官赋分1-5)'!$B$59:$B$63,'面试成绩汇总表(填写考生序号)'!$F59),VLOOKUP('面试成绩汇总表(填写考生序号)'!$F59,'面试成绩汇总表(填写考官赋分1-5)'!$B$59:$G$63,5,FALSE),"")</f>
      </c>
      <c r="K59" s="57">
        <f>IF(COUNTIF('面试成绩汇总表(填写考官赋分1-5)'!$B$59:$B$63,'面试成绩汇总表(填写考生序号)'!$F59),VLOOKUP('面试成绩汇总表(填写考生序号)'!$F59,'面试成绩汇总表(填写考官赋分1-5)'!$B$59:$G$63,6,FALSE),"")</f>
      </c>
      <c r="L59" s="66">
        <f t="shared" si="3"/>
      </c>
      <c r="M59" s="66">
        <f t="shared" si="4"/>
      </c>
      <c r="N59" s="57">
        <f>IF(COUNT(L59),RANK(L59,$L$59:$L$63),"")</f>
      </c>
      <c r="O59" s="72"/>
    </row>
    <row r="60" spans="1:15" ht="30" customHeight="1" hidden="1">
      <c r="A60" s="144"/>
      <c r="B60" s="46">
        <v>2</v>
      </c>
      <c r="C60" s="47"/>
      <c r="D60" s="15"/>
      <c r="E60" s="32"/>
      <c r="F60" s="58"/>
      <c r="G60" s="58">
        <f>IF(COUNTIF('面试成绩汇总表(填写考官赋分1-5)'!$B$59:$B$63,'面试成绩汇总表(填写考生序号)'!$F60),VLOOKUP('面试成绩汇总表(填写考生序号)'!$F60,'面试成绩汇总表(填写考官赋分1-5)'!$B$59:$G$63,2,FALSE),"")</f>
      </c>
      <c r="H60" s="58">
        <f>IF(COUNTIF('面试成绩汇总表(填写考官赋分1-5)'!$B$59:$B$63,'面试成绩汇总表(填写考生序号)'!$F60),VLOOKUP('面试成绩汇总表(填写考生序号)'!$F60,'面试成绩汇总表(填写考官赋分1-5)'!$B$59:$G$63,3,FALSE),"")</f>
      </c>
      <c r="I60" s="58">
        <f>IF(COUNTIF('面试成绩汇总表(填写考官赋分1-5)'!$B$59:$B$63,'面试成绩汇总表(填写考生序号)'!$F60),VLOOKUP('面试成绩汇总表(填写考生序号)'!$F60,'面试成绩汇总表(填写考官赋分1-5)'!$B$59:$G$63,4,FALSE),"")</f>
      </c>
      <c r="J60" s="58">
        <f>IF(COUNTIF('面试成绩汇总表(填写考官赋分1-5)'!$B$59:$B$63,'面试成绩汇总表(填写考生序号)'!$F60),VLOOKUP('面试成绩汇总表(填写考生序号)'!$F60,'面试成绩汇总表(填写考官赋分1-5)'!$B$59:$G$63,5,FALSE),"")</f>
      </c>
      <c r="K60" s="58">
        <f>IF(COUNTIF('面试成绩汇总表(填写考官赋分1-5)'!$B$59:$B$63,'面试成绩汇总表(填写考生序号)'!$F60),VLOOKUP('面试成绩汇总表(填写考生序号)'!$F60,'面试成绩汇总表(填写考官赋分1-5)'!$B$59:$G$63,6,FALSE),"")</f>
      </c>
      <c r="L60" s="68">
        <f t="shared" si="3"/>
      </c>
      <c r="M60" s="68">
        <f t="shared" si="4"/>
      </c>
      <c r="N60" s="58">
        <f>IF(COUNT(L60),RANK(L60,$L$59:$L$63),"")</f>
      </c>
      <c r="O60" s="69"/>
    </row>
    <row r="61" spans="1:15" ht="30" customHeight="1" hidden="1">
      <c r="A61" s="144"/>
      <c r="B61" s="46">
        <v>3</v>
      </c>
      <c r="C61" s="47"/>
      <c r="D61" s="15"/>
      <c r="E61" s="32"/>
      <c r="F61" s="58"/>
      <c r="G61" s="58">
        <f>IF(COUNTIF('面试成绩汇总表(填写考官赋分1-5)'!$B$59:$B$63,'面试成绩汇总表(填写考生序号)'!$F61),VLOOKUP('面试成绩汇总表(填写考生序号)'!$F61,'面试成绩汇总表(填写考官赋分1-5)'!$B$59:$G$63,2,FALSE),"")</f>
      </c>
      <c r="H61" s="58">
        <f>IF(COUNTIF('面试成绩汇总表(填写考官赋分1-5)'!$B$59:$B$63,'面试成绩汇总表(填写考生序号)'!$F61),VLOOKUP('面试成绩汇总表(填写考生序号)'!$F61,'面试成绩汇总表(填写考官赋分1-5)'!$B$59:$G$63,3,FALSE),"")</f>
      </c>
      <c r="I61" s="58">
        <f>IF(COUNTIF('面试成绩汇总表(填写考官赋分1-5)'!$B$59:$B$63,'面试成绩汇总表(填写考生序号)'!$F61),VLOOKUP('面试成绩汇总表(填写考生序号)'!$F61,'面试成绩汇总表(填写考官赋分1-5)'!$B$59:$G$63,4,FALSE),"")</f>
      </c>
      <c r="J61" s="58">
        <f>IF(COUNTIF('面试成绩汇总表(填写考官赋分1-5)'!$B$59:$B$63,'面试成绩汇总表(填写考生序号)'!$F61),VLOOKUP('面试成绩汇总表(填写考生序号)'!$F61,'面试成绩汇总表(填写考官赋分1-5)'!$B$59:$G$63,5,FALSE),"")</f>
      </c>
      <c r="K61" s="58">
        <f>IF(COUNTIF('面试成绩汇总表(填写考官赋分1-5)'!$B$59:$B$63,'面试成绩汇总表(填写考生序号)'!$F61),VLOOKUP('面试成绩汇总表(填写考生序号)'!$F61,'面试成绩汇总表(填写考官赋分1-5)'!$B$59:$G$63,6,FALSE),"")</f>
      </c>
      <c r="L61" s="68">
        <f t="shared" si="3"/>
      </c>
      <c r="M61" s="68">
        <f t="shared" si="4"/>
      </c>
      <c r="N61" s="58">
        <f>IF(COUNT(L61),RANK(L61,$L$59:$L$63),"")</f>
      </c>
      <c r="O61" s="73"/>
    </row>
    <row r="62" spans="1:15" ht="30" customHeight="1" hidden="1">
      <c r="A62" s="144"/>
      <c r="B62" s="46">
        <v>4</v>
      </c>
      <c r="C62" s="47"/>
      <c r="D62" s="15"/>
      <c r="E62" s="32"/>
      <c r="F62" s="58"/>
      <c r="G62" s="58">
        <f>IF(COUNTIF('面试成绩汇总表(填写考官赋分1-5)'!$B$59:$B$63,'面试成绩汇总表(填写考生序号)'!$F62),VLOOKUP('面试成绩汇总表(填写考生序号)'!$F62,'面试成绩汇总表(填写考官赋分1-5)'!$B$59:$G$63,2,FALSE),"")</f>
      </c>
      <c r="H62" s="58">
        <f>IF(COUNTIF('面试成绩汇总表(填写考官赋分1-5)'!$B$59:$B$63,'面试成绩汇总表(填写考生序号)'!$F62),VLOOKUP('面试成绩汇总表(填写考生序号)'!$F62,'面试成绩汇总表(填写考官赋分1-5)'!$B$59:$G$63,3,FALSE),"")</f>
      </c>
      <c r="I62" s="58">
        <f>IF(COUNTIF('面试成绩汇总表(填写考官赋分1-5)'!$B$59:$B$63,'面试成绩汇总表(填写考生序号)'!$F62),VLOOKUP('面试成绩汇总表(填写考生序号)'!$F62,'面试成绩汇总表(填写考官赋分1-5)'!$B$59:$G$63,4,FALSE),"")</f>
      </c>
      <c r="J62" s="58">
        <f>IF(COUNTIF('面试成绩汇总表(填写考官赋分1-5)'!$B$59:$B$63,'面试成绩汇总表(填写考生序号)'!$F62),VLOOKUP('面试成绩汇总表(填写考生序号)'!$F62,'面试成绩汇总表(填写考官赋分1-5)'!$B$59:$G$63,5,FALSE),"")</f>
      </c>
      <c r="K62" s="58">
        <f>IF(COUNTIF('面试成绩汇总表(填写考官赋分1-5)'!$B$59:$B$63,'面试成绩汇总表(填写考生序号)'!$F62),VLOOKUP('面试成绩汇总表(填写考生序号)'!$F62,'面试成绩汇总表(填写考官赋分1-5)'!$B$59:$G$63,6,FALSE),"")</f>
      </c>
      <c r="L62" s="68">
        <f t="shared" si="3"/>
      </c>
      <c r="M62" s="68">
        <f t="shared" si="4"/>
      </c>
      <c r="N62" s="58">
        <f>IF(COUNT(L62),RANK(L62,$L$59:$L$63),"")</f>
      </c>
      <c r="O62" s="69"/>
    </row>
    <row r="63" spans="1:15" ht="30" customHeight="1" hidden="1">
      <c r="A63" s="144"/>
      <c r="B63" s="46">
        <v>5</v>
      </c>
      <c r="C63" s="47"/>
      <c r="D63" s="15"/>
      <c r="E63" s="32"/>
      <c r="F63" s="58"/>
      <c r="G63" s="58">
        <f>IF(COUNTIF('面试成绩汇总表(填写考官赋分1-5)'!$B$59:$B$63,'面试成绩汇总表(填写考生序号)'!$F63),VLOOKUP('面试成绩汇总表(填写考生序号)'!$F63,'面试成绩汇总表(填写考官赋分1-5)'!$B$59:$G$63,2,FALSE),"")</f>
      </c>
      <c r="H63" s="58">
        <f>IF(COUNTIF('面试成绩汇总表(填写考官赋分1-5)'!$B$59:$B$63,'面试成绩汇总表(填写考生序号)'!$F63),VLOOKUP('面试成绩汇总表(填写考生序号)'!$F63,'面试成绩汇总表(填写考官赋分1-5)'!$B$59:$G$63,3,FALSE),"")</f>
      </c>
      <c r="I63" s="58">
        <f>IF(COUNTIF('面试成绩汇总表(填写考官赋分1-5)'!$B$59:$B$63,'面试成绩汇总表(填写考生序号)'!$F63),VLOOKUP('面试成绩汇总表(填写考生序号)'!$F63,'面试成绩汇总表(填写考官赋分1-5)'!$B$59:$G$63,4,FALSE),"")</f>
      </c>
      <c r="J63" s="58">
        <f>IF(COUNTIF('面试成绩汇总表(填写考官赋分1-5)'!$B$59:$B$63,'面试成绩汇总表(填写考生序号)'!$F63),VLOOKUP('面试成绩汇总表(填写考生序号)'!$F63,'面试成绩汇总表(填写考官赋分1-5)'!$B$59:$G$63,5,FALSE),"")</f>
      </c>
      <c r="K63" s="58">
        <f>IF(COUNTIF('面试成绩汇总表(填写考官赋分1-5)'!$B$59:$B$63,'面试成绩汇总表(填写考生序号)'!$F63),VLOOKUP('面试成绩汇总表(填写考生序号)'!$F63,'面试成绩汇总表(填写考官赋分1-5)'!$B$59:$G$63,6,FALSE),"")</f>
      </c>
      <c r="L63" s="68">
        <f t="shared" si="3"/>
      </c>
      <c r="M63" s="68">
        <f t="shared" si="4"/>
      </c>
      <c r="N63" s="58">
        <f>IF(COUNT(L63),RANK(L63,$L$59:$L$63),"")</f>
      </c>
      <c r="O63" s="69"/>
    </row>
  </sheetData>
  <sheetProtection/>
  <mergeCells count="18">
    <mergeCell ref="A1:O1"/>
    <mergeCell ref="G2:L2"/>
    <mergeCell ref="A2:A3"/>
    <mergeCell ref="A4:A13"/>
    <mergeCell ref="B2:B3"/>
    <mergeCell ref="C2:C3"/>
    <mergeCell ref="D2:D3"/>
    <mergeCell ref="E2:E3"/>
    <mergeCell ref="F2:F3"/>
    <mergeCell ref="O2:O3"/>
    <mergeCell ref="A39:A43"/>
    <mergeCell ref="A44:A53"/>
    <mergeCell ref="A54:A58"/>
    <mergeCell ref="A59:A63"/>
    <mergeCell ref="A14:A18"/>
    <mergeCell ref="A19:A23"/>
    <mergeCell ref="A24:A28"/>
    <mergeCell ref="A29:A38"/>
  </mergeCells>
  <printOptions/>
  <pageMargins left="0.25" right="0.25" top="0.75" bottom="0.75" header="0.3" footer="0.3"/>
  <pageSetup fitToHeight="0" fitToWidth="1" horizontalDpi="600" verticalDpi="600" orientation="landscape" paperSize="9" scale="95" r:id="rId1"/>
  <rowBreaks count="8" manualBreakCount="8">
    <brk id="13" max="255" man="1"/>
    <brk id="18" max="255" man="1"/>
    <brk id="23" max="255" man="1"/>
    <brk id="28" max="255" man="1"/>
    <brk id="38" max="255" man="1"/>
    <brk id="43" max="255" man="1"/>
    <brk id="53" max="255" man="1"/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3" sqref="F23"/>
    </sheetView>
  </sheetViews>
  <sheetFormatPr defaultColWidth="9.00390625" defaultRowHeight="13.5"/>
  <cols>
    <col min="1" max="1" width="10.125" style="0" customWidth="1"/>
    <col min="2" max="2" width="10.25390625" style="0" customWidth="1"/>
    <col min="3" max="3" width="16.125" style="0" customWidth="1"/>
    <col min="4" max="5" width="12.625" style="0" hidden="1" customWidth="1"/>
    <col min="6" max="6" width="30.50390625" style="0" customWidth="1"/>
    <col min="7" max="7" width="16.50390625" style="0" hidden="1" customWidth="1"/>
  </cols>
  <sheetData>
    <row r="1" spans="1:8" ht="49.5" customHeight="1">
      <c r="A1" s="156" t="s">
        <v>193</v>
      </c>
      <c r="B1" s="156"/>
      <c r="C1" s="157"/>
      <c r="D1" s="157"/>
      <c r="E1" s="157"/>
      <c r="F1" s="157"/>
      <c r="G1" s="158"/>
      <c r="H1" s="159"/>
    </row>
    <row r="2" spans="1:8" s="1" customFormat="1" ht="42.75" customHeight="1">
      <c r="A2" s="2" t="s">
        <v>1</v>
      </c>
      <c r="B2" s="3" t="s">
        <v>18</v>
      </c>
      <c r="C2" s="3" t="s">
        <v>19</v>
      </c>
      <c r="D2" s="4" t="s">
        <v>20</v>
      </c>
      <c r="E2" s="4" t="s">
        <v>21</v>
      </c>
      <c r="F2" s="4" t="s">
        <v>22</v>
      </c>
      <c r="G2" s="5" t="s">
        <v>23</v>
      </c>
      <c r="H2" s="6" t="s">
        <v>5</v>
      </c>
    </row>
    <row r="3" spans="1:8" ht="30" customHeight="1">
      <c r="A3" s="164" t="s">
        <v>25</v>
      </c>
      <c r="B3" s="7" t="s">
        <v>26</v>
      </c>
      <c r="C3" s="8" t="s">
        <v>27</v>
      </c>
      <c r="D3" s="9">
        <v>77.2</v>
      </c>
      <c r="E3" s="10">
        <f aca="true" t="shared" si="0" ref="E3:E57">D3*0.6</f>
        <v>46.32</v>
      </c>
      <c r="F3" s="11" t="e">
        <f>VLOOKUP(C3,'面试成绩汇总表(填写考生序号)'!$E$4:$M$63,8,FALSE)</f>
        <v>#N/A</v>
      </c>
      <c r="G3" s="12" t="e">
        <f aca="true" t="shared" si="1" ref="G3:G57">IF(F3="","",SUM(E3:F3))</f>
        <v>#N/A</v>
      </c>
      <c r="H3" s="13"/>
    </row>
    <row r="4" spans="1:8" ht="30" customHeight="1">
      <c r="A4" s="165"/>
      <c r="B4" s="14" t="s">
        <v>28</v>
      </c>
      <c r="C4" s="15" t="s">
        <v>29</v>
      </c>
      <c r="D4" s="16">
        <v>73.5</v>
      </c>
      <c r="E4" s="17">
        <f t="shared" si="0"/>
        <v>44.1</v>
      </c>
      <c r="F4" s="18" t="e">
        <f>VLOOKUP(C4,'面试成绩汇总表(填写考生序号)'!$E$4:$M$63,8,FALSE)</f>
        <v>#N/A</v>
      </c>
      <c r="G4" s="19" t="e">
        <f t="shared" si="1"/>
        <v>#N/A</v>
      </c>
      <c r="H4" s="20"/>
    </row>
    <row r="5" spans="1:8" ht="30" customHeight="1">
      <c r="A5" s="165"/>
      <c r="B5" s="14" t="s">
        <v>30</v>
      </c>
      <c r="C5" s="15" t="s">
        <v>31</v>
      </c>
      <c r="D5" s="16">
        <v>72.6</v>
      </c>
      <c r="E5" s="17">
        <f t="shared" si="0"/>
        <v>43.559999999999995</v>
      </c>
      <c r="F5" s="18" t="e">
        <f>VLOOKUP(C5,'面试成绩汇总表(填写考生序号)'!$E$4:$M$63,8,FALSE)</f>
        <v>#N/A</v>
      </c>
      <c r="G5" s="19" t="e">
        <f t="shared" si="1"/>
        <v>#N/A</v>
      </c>
      <c r="H5" s="20"/>
    </row>
    <row r="6" spans="1:8" ht="30" customHeight="1">
      <c r="A6" s="165"/>
      <c r="B6" s="14" t="s">
        <v>32</v>
      </c>
      <c r="C6" s="15" t="s">
        <v>33</v>
      </c>
      <c r="D6" s="16">
        <v>72.2</v>
      </c>
      <c r="E6" s="17">
        <f t="shared" si="0"/>
        <v>43.32</v>
      </c>
      <c r="F6" s="19" t="e">
        <f>VLOOKUP(C6,'面试成绩汇总表(填写考生序号)'!$E$4:$M$63,8,FALSE)</f>
        <v>#N/A</v>
      </c>
      <c r="G6" s="19" t="e">
        <f t="shared" si="1"/>
        <v>#N/A</v>
      </c>
      <c r="H6" s="20"/>
    </row>
    <row r="7" spans="1:8" ht="30" customHeight="1">
      <c r="A7" s="166"/>
      <c r="B7" s="21" t="s">
        <v>34</v>
      </c>
      <c r="C7" s="22" t="s">
        <v>35</v>
      </c>
      <c r="D7" s="23">
        <v>72.1</v>
      </c>
      <c r="E7" s="24">
        <f t="shared" si="0"/>
        <v>43.26</v>
      </c>
      <c r="F7" s="25" t="e">
        <f>VLOOKUP(C7,'面试成绩汇总表(填写考生序号)'!$E$4:$M$63,8,FALSE)</f>
        <v>#N/A</v>
      </c>
      <c r="G7" s="25" t="e">
        <f t="shared" si="1"/>
        <v>#N/A</v>
      </c>
      <c r="H7" s="26" t="s">
        <v>36</v>
      </c>
    </row>
    <row r="8" spans="1:8" ht="30" customHeight="1">
      <c r="A8" s="164" t="s">
        <v>37</v>
      </c>
      <c r="B8" s="27" t="s">
        <v>38</v>
      </c>
      <c r="C8" s="28">
        <v>93101185515</v>
      </c>
      <c r="D8" s="9">
        <v>81.6</v>
      </c>
      <c r="E8" s="10">
        <f t="shared" si="0"/>
        <v>48.959999999999994</v>
      </c>
      <c r="F8" s="29" t="e">
        <f>VLOOKUP(C8,'面试成绩汇总表(填写考生序号)'!$E$4:$M$63,8,FALSE)</f>
        <v>#N/A</v>
      </c>
      <c r="G8" s="29" t="e">
        <f t="shared" si="1"/>
        <v>#N/A</v>
      </c>
      <c r="H8" s="30"/>
    </row>
    <row r="9" spans="1:8" ht="30" customHeight="1">
      <c r="A9" s="165"/>
      <c r="B9" s="31" t="s">
        <v>39</v>
      </c>
      <c r="C9" s="32">
        <v>93101060310</v>
      </c>
      <c r="D9" s="16">
        <v>81</v>
      </c>
      <c r="E9" s="17">
        <f t="shared" si="0"/>
        <v>48.6</v>
      </c>
      <c r="F9" s="19" t="e">
        <f>VLOOKUP(C9,'面试成绩汇总表(填写考生序号)'!$E$4:$M$63,8,FALSE)</f>
        <v>#N/A</v>
      </c>
      <c r="G9" s="19" t="e">
        <f t="shared" si="1"/>
        <v>#N/A</v>
      </c>
      <c r="H9" s="20"/>
    </row>
    <row r="10" spans="1:8" ht="30" customHeight="1">
      <c r="A10" s="167"/>
      <c r="B10" s="31" t="s">
        <v>40</v>
      </c>
      <c r="C10" s="32">
        <v>93101122721</v>
      </c>
      <c r="D10" s="16">
        <v>78.9</v>
      </c>
      <c r="E10" s="17">
        <f t="shared" si="0"/>
        <v>47.34</v>
      </c>
      <c r="F10" s="19" t="e">
        <f>VLOOKUP(C10,'面试成绩汇总表(填写考生序号)'!$E$4:$M$63,8,FALSE)</f>
        <v>#N/A</v>
      </c>
      <c r="G10" s="19" t="e">
        <f t="shared" si="1"/>
        <v>#N/A</v>
      </c>
      <c r="H10" s="20"/>
    </row>
    <row r="11" spans="1:8" ht="30" customHeight="1">
      <c r="A11" s="167"/>
      <c r="B11" s="31" t="s">
        <v>41</v>
      </c>
      <c r="C11" s="32">
        <v>93101174725</v>
      </c>
      <c r="D11" s="16">
        <v>76.7</v>
      </c>
      <c r="E11" s="17">
        <f t="shared" si="0"/>
        <v>46.02</v>
      </c>
      <c r="F11" s="19" t="e">
        <f>VLOOKUP(C11,'面试成绩汇总表(填写考生序号)'!$E$4:$M$63,8,FALSE)</f>
        <v>#N/A</v>
      </c>
      <c r="G11" s="19" t="e">
        <f t="shared" si="1"/>
        <v>#N/A</v>
      </c>
      <c r="H11" s="20"/>
    </row>
    <row r="12" spans="1:8" ht="30" customHeight="1">
      <c r="A12" s="168"/>
      <c r="B12" s="33" t="s">
        <v>42</v>
      </c>
      <c r="C12" s="34">
        <v>93101183204</v>
      </c>
      <c r="D12" s="23">
        <v>76.3</v>
      </c>
      <c r="E12" s="24">
        <f t="shared" si="0"/>
        <v>45.779999999999994</v>
      </c>
      <c r="F12" s="25" t="e">
        <f>VLOOKUP(C12,'面试成绩汇总表(填写考生序号)'!$E$4:$M$63,8,FALSE)</f>
        <v>#N/A</v>
      </c>
      <c r="G12" s="25" t="e">
        <f t="shared" si="1"/>
        <v>#N/A</v>
      </c>
      <c r="H12" s="26"/>
    </row>
    <row r="13" spans="1:8" ht="30" customHeight="1">
      <c r="A13" s="164" t="s">
        <v>43</v>
      </c>
      <c r="B13" s="27" t="s">
        <v>44</v>
      </c>
      <c r="C13" s="28">
        <v>93101280929</v>
      </c>
      <c r="D13" s="9">
        <v>77.7</v>
      </c>
      <c r="E13" s="10">
        <f t="shared" si="0"/>
        <v>46.62</v>
      </c>
      <c r="F13" s="29" t="e">
        <f>VLOOKUP(C13,'面试成绩汇总表(填写考生序号)'!$E$4:$M$63,8,FALSE)</f>
        <v>#N/A</v>
      </c>
      <c r="G13" s="29" t="e">
        <f t="shared" si="1"/>
        <v>#N/A</v>
      </c>
      <c r="H13" s="30"/>
    </row>
    <row r="14" spans="1:8" ht="30" customHeight="1">
      <c r="A14" s="165"/>
      <c r="B14" s="31" t="s">
        <v>45</v>
      </c>
      <c r="C14" s="32">
        <v>93101143822</v>
      </c>
      <c r="D14" s="16">
        <v>70.1</v>
      </c>
      <c r="E14" s="17">
        <f t="shared" si="0"/>
        <v>42.059999999999995</v>
      </c>
      <c r="F14" s="19" t="e">
        <f>VLOOKUP(C14,'面试成绩汇总表(填写考生序号)'!$E$4:$M$63,8,FALSE)</f>
        <v>#N/A</v>
      </c>
      <c r="G14" s="19" t="e">
        <f t="shared" si="1"/>
        <v>#N/A</v>
      </c>
      <c r="H14" s="20"/>
    </row>
    <row r="15" spans="1:8" ht="30" customHeight="1">
      <c r="A15" s="167"/>
      <c r="B15" s="31" t="s">
        <v>46</v>
      </c>
      <c r="C15" s="32">
        <v>93101180929</v>
      </c>
      <c r="D15" s="16">
        <v>67.5</v>
      </c>
      <c r="E15" s="17">
        <f t="shared" si="0"/>
        <v>40.5</v>
      </c>
      <c r="F15" s="19" t="e">
        <f>VLOOKUP(C15,'面试成绩汇总表(填写考生序号)'!$E$4:$M$63,8,FALSE)</f>
        <v>#N/A</v>
      </c>
      <c r="G15" s="19" t="e">
        <f t="shared" si="1"/>
        <v>#N/A</v>
      </c>
      <c r="H15" s="20"/>
    </row>
    <row r="16" spans="1:8" ht="30" customHeight="1">
      <c r="A16" s="167"/>
      <c r="B16" s="31" t="s">
        <v>47</v>
      </c>
      <c r="C16" s="32">
        <v>93101111211</v>
      </c>
      <c r="D16" s="16">
        <v>66.1</v>
      </c>
      <c r="E16" s="17">
        <f t="shared" si="0"/>
        <v>39.66</v>
      </c>
      <c r="F16" s="19" t="e">
        <f>VLOOKUP(C16,'面试成绩汇总表(填写考生序号)'!$E$4:$M$63,8,FALSE)</f>
        <v>#N/A</v>
      </c>
      <c r="G16" s="19" t="e">
        <f t="shared" si="1"/>
        <v>#N/A</v>
      </c>
      <c r="H16" s="20"/>
    </row>
    <row r="17" spans="1:8" ht="30" customHeight="1">
      <c r="A17" s="168"/>
      <c r="B17" s="33" t="s">
        <v>48</v>
      </c>
      <c r="C17" s="34">
        <v>93101173416</v>
      </c>
      <c r="D17" s="23">
        <v>65.6</v>
      </c>
      <c r="E17" s="24">
        <f t="shared" si="0"/>
        <v>39.35999999999999</v>
      </c>
      <c r="F17" s="25" t="e">
        <f>VLOOKUP(C17,'面试成绩汇总表(填写考生序号)'!$E$4:$M$63,8,FALSE)</f>
        <v>#N/A</v>
      </c>
      <c r="G17" s="25" t="e">
        <f t="shared" si="1"/>
        <v>#N/A</v>
      </c>
      <c r="H17" s="26"/>
    </row>
    <row r="18" spans="1:8" ht="30" customHeight="1">
      <c r="A18" s="164" t="s">
        <v>49</v>
      </c>
      <c r="B18" s="7" t="s">
        <v>50</v>
      </c>
      <c r="C18" s="28">
        <v>93101081921</v>
      </c>
      <c r="D18" s="9">
        <v>78.8</v>
      </c>
      <c r="E18" s="10">
        <f t="shared" si="0"/>
        <v>47.279999999999994</v>
      </c>
      <c r="F18" s="29" t="e">
        <f>VLOOKUP(C18,'面试成绩汇总表(填写考生序号)'!$E$4:$M$63,8,FALSE)</f>
        <v>#N/A</v>
      </c>
      <c r="G18" s="29" t="e">
        <f t="shared" si="1"/>
        <v>#N/A</v>
      </c>
      <c r="H18" s="30"/>
    </row>
    <row r="19" spans="1:8" ht="30" customHeight="1">
      <c r="A19" s="165"/>
      <c r="B19" s="14" t="s">
        <v>51</v>
      </c>
      <c r="C19" s="32">
        <v>93101204020</v>
      </c>
      <c r="D19" s="16">
        <v>77.4</v>
      </c>
      <c r="E19" s="17">
        <f t="shared" si="0"/>
        <v>46.440000000000005</v>
      </c>
      <c r="F19" s="19" t="e">
        <f>VLOOKUP(C19,'面试成绩汇总表(填写考生序号)'!$E$4:$M$63,8,FALSE)</f>
        <v>#N/A</v>
      </c>
      <c r="G19" s="19" t="e">
        <f t="shared" si="1"/>
        <v>#N/A</v>
      </c>
      <c r="H19" s="20" t="s">
        <v>194</v>
      </c>
    </row>
    <row r="20" spans="1:8" ht="30" customHeight="1">
      <c r="A20" s="165"/>
      <c r="B20" s="14" t="s">
        <v>52</v>
      </c>
      <c r="C20" s="32">
        <v>93101100811</v>
      </c>
      <c r="D20" s="16">
        <v>76.9</v>
      </c>
      <c r="E20" s="17">
        <f t="shared" si="0"/>
        <v>46.14</v>
      </c>
      <c r="F20" s="19" t="e">
        <f>VLOOKUP(C20,'面试成绩汇总表(填写考生序号)'!$E$4:$M$63,8,FALSE)</f>
        <v>#N/A</v>
      </c>
      <c r="G20" s="19" t="e">
        <f t="shared" si="1"/>
        <v>#N/A</v>
      </c>
      <c r="H20" s="20"/>
    </row>
    <row r="21" spans="1:8" ht="30" customHeight="1">
      <c r="A21" s="165"/>
      <c r="B21" s="14" t="s">
        <v>53</v>
      </c>
      <c r="C21" s="32">
        <v>93101081224</v>
      </c>
      <c r="D21" s="16">
        <v>75.4</v>
      </c>
      <c r="E21" s="17">
        <f t="shared" si="0"/>
        <v>45.24</v>
      </c>
      <c r="F21" s="19" t="e">
        <f>VLOOKUP(C21,'面试成绩汇总表(填写考生序号)'!$E$4:$M$63,8,FALSE)</f>
        <v>#N/A</v>
      </c>
      <c r="G21" s="19" t="e">
        <f t="shared" si="1"/>
        <v>#N/A</v>
      </c>
      <c r="H21" s="20"/>
    </row>
    <row r="22" spans="1:8" ht="30" customHeight="1">
      <c r="A22" s="165"/>
      <c r="B22" s="14" t="s">
        <v>54</v>
      </c>
      <c r="C22" s="32">
        <v>93101281809</v>
      </c>
      <c r="D22" s="16">
        <v>75.2</v>
      </c>
      <c r="E22" s="17">
        <f t="shared" si="0"/>
        <v>45.12</v>
      </c>
      <c r="F22" s="19" t="e">
        <f>VLOOKUP(C22,'面试成绩汇总表(填写考生序号)'!$E$4:$M$63,8,FALSE)</f>
        <v>#N/A</v>
      </c>
      <c r="G22" s="19" t="e">
        <f t="shared" si="1"/>
        <v>#N/A</v>
      </c>
      <c r="H22" s="20"/>
    </row>
    <row r="23" spans="1:8" ht="30" customHeight="1">
      <c r="A23" s="165"/>
      <c r="B23" s="14" t="s">
        <v>55</v>
      </c>
      <c r="C23" s="32">
        <v>93101144104</v>
      </c>
      <c r="D23" s="16">
        <v>75.2</v>
      </c>
      <c r="E23" s="17">
        <f t="shared" si="0"/>
        <v>45.12</v>
      </c>
      <c r="F23" s="19" t="e">
        <f>VLOOKUP(C23,'面试成绩汇总表(填写考生序号)'!$E$4:$M$63,8,FALSE)</f>
        <v>#N/A</v>
      </c>
      <c r="G23" s="19" t="e">
        <f t="shared" si="1"/>
        <v>#N/A</v>
      </c>
      <c r="H23" s="20" t="s">
        <v>194</v>
      </c>
    </row>
    <row r="24" spans="1:8" ht="30" customHeight="1">
      <c r="A24" s="165"/>
      <c r="B24" s="14" t="s">
        <v>56</v>
      </c>
      <c r="C24" s="32">
        <v>93101071916</v>
      </c>
      <c r="D24" s="16">
        <v>74.4</v>
      </c>
      <c r="E24" s="17">
        <f t="shared" si="0"/>
        <v>44.64</v>
      </c>
      <c r="F24" s="19" t="e">
        <f>VLOOKUP(C24,'面试成绩汇总表(填写考生序号)'!$E$4:$M$63,8,FALSE)</f>
        <v>#N/A</v>
      </c>
      <c r="G24" s="19" t="e">
        <f t="shared" si="1"/>
        <v>#N/A</v>
      </c>
      <c r="H24" s="20"/>
    </row>
    <row r="25" spans="1:8" ht="30" customHeight="1">
      <c r="A25" s="165"/>
      <c r="B25" s="14" t="s">
        <v>57</v>
      </c>
      <c r="C25" s="32">
        <v>93101011222</v>
      </c>
      <c r="D25" s="16">
        <v>74.3</v>
      </c>
      <c r="E25" s="17">
        <f t="shared" si="0"/>
        <v>44.58</v>
      </c>
      <c r="F25" s="19" t="e">
        <f>VLOOKUP(C25,'面试成绩汇总表(填写考生序号)'!$E$4:$M$63,8,FALSE)</f>
        <v>#N/A</v>
      </c>
      <c r="G25" s="19" t="e">
        <f t="shared" si="1"/>
        <v>#N/A</v>
      </c>
      <c r="H25" s="20" t="s">
        <v>194</v>
      </c>
    </row>
    <row r="26" spans="1:8" ht="30" customHeight="1">
      <c r="A26" s="165"/>
      <c r="B26" s="14" t="s">
        <v>58</v>
      </c>
      <c r="C26" s="32">
        <v>93101231602</v>
      </c>
      <c r="D26" s="16">
        <v>74</v>
      </c>
      <c r="E26" s="17">
        <f t="shared" si="0"/>
        <v>44.4</v>
      </c>
      <c r="F26" s="19" t="e">
        <f>VLOOKUP(C26,'面试成绩汇总表(填写考生序号)'!$E$4:$M$63,8,FALSE)</f>
        <v>#N/A</v>
      </c>
      <c r="G26" s="19" t="e">
        <f t="shared" si="1"/>
        <v>#N/A</v>
      </c>
      <c r="H26" s="20"/>
    </row>
    <row r="27" spans="1:8" ht="30" customHeight="1">
      <c r="A27" s="165"/>
      <c r="B27" s="14" t="s">
        <v>59</v>
      </c>
      <c r="C27" s="32">
        <v>93101011824</v>
      </c>
      <c r="D27" s="16">
        <v>74</v>
      </c>
      <c r="E27" s="17">
        <f t="shared" si="0"/>
        <v>44.4</v>
      </c>
      <c r="F27" s="19" t="e">
        <f>VLOOKUP(C27,'面试成绩汇总表(填写考生序号)'!$E$4:$M$63,8,FALSE)</f>
        <v>#N/A</v>
      </c>
      <c r="G27" s="19" t="e">
        <f t="shared" si="1"/>
        <v>#N/A</v>
      </c>
      <c r="H27" s="20"/>
    </row>
    <row r="28" spans="1:8" ht="30" customHeight="1">
      <c r="A28" s="165"/>
      <c r="B28" s="14" t="s">
        <v>60</v>
      </c>
      <c r="C28" s="32">
        <v>93101200629</v>
      </c>
      <c r="D28" s="16">
        <v>72.7</v>
      </c>
      <c r="E28" s="17">
        <f t="shared" si="0"/>
        <v>43.62</v>
      </c>
      <c r="F28" s="19" t="e">
        <f>VLOOKUP(C28,'面试成绩汇总表(填写考生序号)'!$E$4:$M$63,8,FALSE)</f>
        <v>#N/A</v>
      </c>
      <c r="G28" s="19" t="e">
        <f t="shared" si="1"/>
        <v>#N/A</v>
      </c>
      <c r="H28" s="20" t="s">
        <v>36</v>
      </c>
    </row>
    <row r="29" spans="1:8" ht="30" customHeight="1">
      <c r="A29" s="165"/>
      <c r="B29" s="14" t="s">
        <v>61</v>
      </c>
      <c r="C29" s="32">
        <v>93101274725</v>
      </c>
      <c r="D29" s="16">
        <v>72</v>
      </c>
      <c r="E29" s="17">
        <f t="shared" si="0"/>
        <v>43.199999999999996</v>
      </c>
      <c r="F29" s="19" t="e">
        <f>VLOOKUP(C29,'面试成绩汇总表(填写考生序号)'!$E$4:$M$63,8,FALSE)</f>
        <v>#N/A</v>
      </c>
      <c r="G29" s="19" t="e">
        <f t="shared" si="1"/>
        <v>#N/A</v>
      </c>
      <c r="H29" s="20"/>
    </row>
    <row r="30" spans="1:8" ht="30" customHeight="1">
      <c r="A30" s="165"/>
      <c r="B30" s="14" t="s">
        <v>62</v>
      </c>
      <c r="C30" s="32">
        <v>93101032001</v>
      </c>
      <c r="D30" s="16">
        <v>72</v>
      </c>
      <c r="E30" s="17">
        <f t="shared" si="0"/>
        <v>43.199999999999996</v>
      </c>
      <c r="F30" s="19" t="e">
        <f>VLOOKUP(C30,'面试成绩汇总表(填写考生序号)'!$E$4:$M$63,8,FALSE)</f>
        <v>#N/A</v>
      </c>
      <c r="G30" s="19" t="e">
        <f t="shared" si="1"/>
        <v>#N/A</v>
      </c>
      <c r="H30" s="20" t="s">
        <v>36</v>
      </c>
    </row>
    <row r="31" spans="1:8" ht="30" customHeight="1">
      <c r="A31" s="165"/>
      <c r="B31" s="14" t="s">
        <v>63</v>
      </c>
      <c r="C31" s="32">
        <v>93101114105</v>
      </c>
      <c r="D31" s="16">
        <v>71.9</v>
      </c>
      <c r="E31" s="17">
        <f t="shared" si="0"/>
        <v>43.14</v>
      </c>
      <c r="F31" s="19" t="e">
        <f>VLOOKUP(C31,'面试成绩汇总表(填写考生序号)'!$E$4:$M$63,8,FALSE)</f>
        <v>#N/A</v>
      </c>
      <c r="G31" s="19" t="e">
        <f t="shared" si="1"/>
        <v>#N/A</v>
      </c>
      <c r="H31" s="20" t="s">
        <v>194</v>
      </c>
    </row>
    <row r="32" spans="1:8" ht="30" customHeight="1">
      <c r="A32" s="166"/>
      <c r="B32" s="21" t="s">
        <v>64</v>
      </c>
      <c r="C32" s="34">
        <v>93101122128</v>
      </c>
      <c r="D32" s="23">
        <v>71.5</v>
      </c>
      <c r="E32" s="24">
        <f t="shared" si="0"/>
        <v>42.9</v>
      </c>
      <c r="F32" s="25" t="e">
        <f>VLOOKUP(C32,'面试成绩汇总表(填写考生序号)'!$E$4:$M$63,8,FALSE)</f>
        <v>#N/A</v>
      </c>
      <c r="G32" s="25" t="e">
        <f t="shared" si="1"/>
        <v>#N/A</v>
      </c>
      <c r="H32" s="26" t="s">
        <v>194</v>
      </c>
    </row>
    <row r="33" spans="1:8" ht="30" customHeight="1">
      <c r="A33" s="164" t="s">
        <v>65</v>
      </c>
      <c r="B33" s="7" t="s">
        <v>66</v>
      </c>
      <c r="C33" s="28">
        <v>93101080125</v>
      </c>
      <c r="D33" s="9">
        <v>79.1</v>
      </c>
      <c r="E33" s="10">
        <f t="shared" si="0"/>
        <v>47.459999999999994</v>
      </c>
      <c r="F33" s="29" t="e">
        <f>VLOOKUP(C33,'面试成绩汇总表(填写考生序号)'!$E$4:$M$63,8,FALSE)</f>
        <v>#N/A</v>
      </c>
      <c r="G33" s="29" t="e">
        <f t="shared" si="1"/>
        <v>#N/A</v>
      </c>
      <c r="H33" s="35"/>
    </row>
    <row r="34" spans="1:8" ht="30" customHeight="1">
      <c r="A34" s="165"/>
      <c r="B34" s="14" t="s">
        <v>67</v>
      </c>
      <c r="C34" s="32">
        <v>93101262208</v>
      </c>
      <c r="D34" s="16">
        <v>78.2</v>
      </c>
      <c r="E34" s="17">
        <f t="shared" si="0"/>
        <v>46.92</v>
      </c>
      <c r="F34" s="19" t="e">
        <f>VLOOKUP(C34,'面试成绩汇总表(填写考生序号)'!$E$4:$M$63,8,FALSE)</f>
        <v>#N/A</v>
      </c>
      <c r="G34" s="19" t="e">
        <f t="shared" si="1"/>
        <v>#N/A</v>
      </c>
      <c r="H34" s="35"/>
    </row>
    <row r="35" spans="1:8" ht="30" customHeight="1">
      <c r="A35" s="165"/>
      <c r="B35" s="14" t="s">
        <v>68</v>
      </c>
      <c r="C35" s="32">
        <v>93101100418</v>
      </c>
      <c r="D35" s="16">
        <v>76.2</v>
      </c>
      <c r="E35" s="17">
        <f t="shared" si="0"/>
        <v>45.72</v>
      </c>
      <c r="F35" s="19" t="e">
        <f>VLOOKUP(C35,'面试成绩汇总表(填写考生序号)'!$E$4:$M$63,8,FALSE)</f>
        <v>#N/A</v>
      </c>
      <c r="G35" s="19" t="e">
        <f t="shared" si="1"/>
        <v>#N/A</v>
      </c>
      <c r="H35" s="35"/>
    </row>
    <row r="36" spans="1:8" ht="30" customHeight="1">
      <c r="A36" s="165"/>
      <c r="B36" s="14" t="s">
        <v>69</v>
      </c>
      <c r="C36" s="32">
        <v>93101280525</v>
      </c>
      <c r="D36" s="16">
        <v>74.7</v>
      </c>
      <c r="E36" s="17">
        <f t="shared" si="0"/>
        <v>44.82</v>
      </c>
      <c r="F36" s="19" t="e">
        <f>VLOOKUP(C36,'面试成绩汇总表(填写考生序号)'!$E$4:$M$63,8,FALSE)</f>
        <v>#N/A</v>
      </c>
      <c r="G36" s="19" t="e">
        <f t="shared" si="1"/>
        <v>#N/A</v>
      </c>
      <c r="H36" s="35"/>
    </row>
    <row r="37" spans="1:8" ht="30" customHeight="1">
      <c r="A37" s="165"/>
      <c r="B37" s="14" t="s">
        <v>70</v>
      </c>
      <c r="C37" s="32">
        <v>93101248102</v>
      </c>
      <c r="D37" s="16">
        <v>73.1</v>
      </c>
      <c r="E37" s="17">
        <f t="shared" si="0"/>
        <v>43.85999999999999</v>
      </c>
      <c r="F37" s="19" t="e">
        <f>VLOOKUP(C37,'面试成绩汇总表(填写考生序号)'!$E$4:$M$63,8,FALSE)</f>
        <v>#N/A</v>
      </c>
      <c r="G37" s="19" t="e">
        <f t="shared" si="1"/>
        <v>#N/A</v>
      </c>
      <c r="H37" s="35"/>
    </row>
    <row r="38" spans="1:8" ht="30" customHeight="1">
      <c r="A38" s="165"/>
      <c r="B38" s="14" t="s">
        <v>71</v>
      </c>
      <c r="C38" s="32">
        <v>93101201115</v>
      </c>
      <c r="D38" s="16">
        <v>70.1</v>
      </c>
      <c r="E38" s="17">
        <f t="shared" si="0"/>
        <v>42.059999999999995</v>
      </c>
      <c r="F38" s="19" t="e">
        <f>VLOOKUP(C38,'面试成绩汇总表(填写考生序号)'!$E$4:$M$63,8,FALSE)</f>
        <v>#N/A</v>
      </c>
      <c r="G38" s="19" t="e">
        <f t="shared" si="1"/>
        <v>#N/A</v>
      </c>
      <c r="H38" s="35"/>
    </row>
    <row r="39" spans="1:8" ht="30" customHeight="1">
      <c r="A39" s="165"/>
      <c r="B39" s="14" t="s">
        <v>72</v>
      </c>
      <c r="C39" s="32">
        <v>93101173303</v>
      </c>
      <c r="D39" s="16">
        <v>68.4</v>
      </c>
      <c r="E39" s="17">
        <f t="shared" si="0"/>
        <v>41.04</v>
      </c>
      <c r="F39" s="19" t="e">
        <f>VLOOKUP(C39,'面试成绩汇总表(填写考生序号)'!$E$4:$M$63,8,FALSE)</f>
        <v>#N/A</v>
      </c>
      <c r="G39" s="19" t="e">
        <f t="shared" si="1"/>
        <v>#N/A</v>
      </c>
      <c r="H39" s="35"/>
    </row>
    <row r="40" spans="1:8" ht="30" customHeight="1">
      <c r="A40" s="165"/>
      <c r="B40" s="14" t="s">
        <v>73</v>
      </c>
      <c r="C40" s="32">
        <v>93101113127</v>
      </c>
      <c r="D40" s="16">
        <v>67.3</v>
      </c>
      <c r="E40" s="17">
        <f t="shared" si="0"/>
        <v>40.379999999999995</v>
      </c>
      <c r="F40" s="19" t="e">
        <f>VLOOKUP(C40,'面试成绩汇总表(填写考生序号)'!$E$4:$M$63,8,FALSE)</f>
        <v>#N/A</v>
      </c>
      <c r="G40" s="19" t="e">
        <f t="shared" si="1"/>
        <v>#N/A</v>
      </c>
      <c r="H40" s="35"/>
    </row>
    <row r="41" spans="1:8" ht="30" customHeight="1">
      <c r="A41" s="165"/>
      <c r="B41" s="14" t="s">
        <v>74</v>
      </c>
      <c r="C41" s="32">
        <v>93101263714</v>
      </c>
      <c r="D41" s="16">
        <v>67</v>
      </c>
      <c r="E41" s="17">
        <f t="shared" si="0"/>
        <v>40.199999999999996</v>
      </c>
      <c r="F41" s="19" t="e">
        <f>VLOOKUP(C41,'面试成绩汇总表(填写考生序号)'!$E$4:$M$63,8,FALSE)</f>
        <v>#N/A</v>
      </c>
      <c r="G41" s="19" t="e">
        <f t="shared" si="1"/>
        <v>#N/A</v>
      </c>
      <c r="H41" s="35"/>
    </row>
    <row r="42" spans="1:8" ht="30" customHeight="1">
      <c r="A42" s="166"/>
      <c r="B42" s="21" t="s">
        <v>75</v>
      </c>
      <c r="C42" s="34">
        <v>93101123903</v>
      </c>
      <c r="D42" s="23">
        <v>64.4</v>
      </c>
      <c r="E42" s="24">
        <f t="shared" si="0"/>
        <v>38.64</v>
      </c>
      <c r="F42" s="25" t="e">
        <f>VLOOKUP(C42,'面试成绩汇总表(填写考生序号)'!$E$4:$M$63,8,FALSE)</f>
        <v>#N/A</v>
      </c>
      <c r="G42" s="25" t="e">
        <f t="shared" si="1"/>
        <v>#N/A</v>
      </c>
      <c r="H42" s="35"/>
    </row>
    <row r="43" spans="1:8" ht="30" customHeight="1">
      <c r="A43" s="164" t="s">
        <v>76</v>
      </c>
      <c r="B43" s="7" t="s">
        <v>77</v>
      </c>
      <c r="C43" s="28">
        <v>93101172902</v>
      </c>
      <c r="D43" s="9">
        <v>76.2</v>
      </c>
      <c r="E43" s="10">
        <f t="shared" si="0"/>
        <v>45.72</v>
      </c>
      <c r="F43" s="29" t="e">
        <f>VLOOKUP(C43,'面试成绩汇总表(填写考生序号)'!$E$4:$M$63,8,FALSE)</f>
        <v>#N/A</v>
      </c>
      <c r="G43" s="29" t="e">
        <f t="shared" si="1"/>
        <v>#N/A</v>
      </c>
      <c r="H43" s="30"/>
    </row>
    <row r="44" spans="1:8" ht="30" customHeight="1">
      <c r="A44" s="165"/>
      <c r="B44" s="14" t="s">
        <v>78</v>
      </c>
      <c r="C44" s="32">
        <v>93101244120</v>
      </c>
      <c r="D44" s="16">
        <v>76</v>
      </c>
      <c r="E44" s="17">
        <f t="shared" si="0"/>
        <v>45.6</v>
      </c>
      <c r="F44" s="19" t="e">
        <f>VLOOKUP(C44,'面试成绩汇总表(填写考生序号)'!$E$4:$M$63,8,FALSE)</f>
        <v>#N/A</v>
      </c>
      <c r="G44" s="19" t="e">
        <f t="shared" si="1"/>
        <v>#N/A</v>
      </c>
      <c r="H44" s="20"/>
    </row>
    <row r="45" spans="1:8" ht="30" customHeight="1">
      <c r="A45" s="165"/>
      <c r="B45" s="14" t="s">
        <v>79</v>
      </c>
      <c r="C45" s="32">
        <v>93101260713</v>
      </c>
      <c r="D45" s="16">
        <v>73.4</v>
      </c>
      <c r="E45" s="17">
        <f t="shared" si="0"/>
        <v>44.04</v>
      </c>
      <c r="F45" s="19" t="e">
        <f>VLOOKUP(C45,'面试成绩汇总表(填写考生序号)'!$E$4:$M$63,8,FALSE)</f>
        <v>#N/A</v>
      </c>
      <c r="G45" s="19" t="e">
        <f t="shared" si="1"/>
        <v>#N/A</v>
      </c>
      <c r="H45" s="20"/>
    </row>
    <row r="46" spans="1:8" ht="30" customHeight="1">
      <c r="A46" s="165"/>
      <c r="B46" s="14" t="s">
        <v>80</v>
      </c>
      <c r="C46" s="32">
        <v>93101247618</v>
      </c>
      <c r="D46" s="16">
        <v>73</v>
      </c>
      <c r="E46" s="17">
        <f t="shared" si="0"/>
        <v>43.8</v>
      </c>
      <c r="F46" s="19" t="e">
        <f>VLOOKUP(C46,'面试成绩汇总表(填写考生序号)'!$E$4:$M$63,8,FALSE)</f>
        <v>#N/A</v>
      </c>
      <c r="G46" s="19" t="e">
        <f t="shared" si="1"/>
        <v>#N/A</v>
      </c>
      <c r="H46" s="20"/>
    </row>
    <row r="47" spans="1:8" ht="30" customHeight="1">
      <c r="A47" s="166"/>
      <c r="B47" s="21" t="s">
        <v>81</v>
      </c>
      <c r="C47" s="34">
        <v>93101285130</v>
      </c>
      <c r="D47" s="23">
        <v>70.9</v>
      </c>
      <c r="E47" s="24">
        <f t="shared" si="0"/>
        <v>42.54</v>
      </c>
      <c r="F47" s="25" t="e">
        <f>VLOOKUP(C47,'面试成绩汇总表(填写考生序号)'!$E$4:$M$63,8,FALSE)</f>
        <v>#N/A</v>
      </c>
      <c r="G47" s="25" t="e">
        <f t="shared" si="1"/>
        <v>#N/A</v>
      </c>
      <c r="H47" s="26"/>
    </row>
    <row r="48" spans="1:8" ht="30" customHeight="1">
      <c r="A48" s="164" t="s">
        <v>82</v>
      </c>
      <c r="B48" s="7" t="s">
        <v>83</v>
      </c>
      <c r="C48" s="28">
        <v>93101081805</v>
      </c>
      <c r="D48" s="9">
        <v>78.1</v>
      </c>
      <c r="E48" s="10">
        <f t="shared" si="0"/>
        <v>46.85999999999999</v>
      </c>
      <c r="F48" s="29" t="e">
        <f>VLOOKUP(C48,'面试成绩汇总表(填写考生序号)'!$E$4:$M$63,8,FALSE)</f>
        <v>#N/A</v>
      </c>
      <c r="G48" s="29" t="e">
        <f t="shared" si="1"/>
        <v>#N/A</v>
      </c>
      <c r="H48" s="30"/>
    </row>
    <row r="49" spans="1:8" ht="30" customHeight="1">
      <c r="A49" s="165"/>
      <c r="B49" s="14" t="s">
        <v>84</v>
      </c>
      <c r="C49" s="32">
        <v>93101283225</v>
      </c>
      <c r="D49" s="36">
        <v>77.9</v>
      </c>
      <c r="E49" s="17">
        <f t="shared" si="0"/>
        <v>46.74</v>
      </c>
      <c r="F49" s="19" t="e">
        <f>VLOOKUP(C49,'面试成绩汇总表(填写考生序号)'!$E$4:$M$63,8,FALSE)</f>
        <v>#N/A</v>
      </c>
      <c r="G49" s="19" t="e">
        <f t="shared" si="1"/>
        <v>#N/A</v>
      </c>
      <c r="H49" s="20"/>
    </row>
    <row r="50" spans="1:8" ht="30" customHeight="1">
      <c r="A50" s="165"/>
      <c r="B50" s="14" t="s">
        <v>85</v>
      </c>
      <c r="C50" s="32">
        <v>93101204818</v>
      </c>
      <c r="D50" s="36">
        <v>77.2</v>
      </c>
      <c r="E50" s="17">
        <f t="shared" si="0"/>
        <v>46.32</v>
      </c>
      <c r="F50" s="19" t="e">
        <f>VLOOKUP(C50,'面试成绩汇总表(填写考生序号)'!$E$4:$M$63,8,FALSE)</f>
        <v>#N/A</v>
      </c>
      <c r="G50" s="19" t="e">
        <f t="shared" si="1"/>
        <v>#N/A</v>
      </c>
      <c r="H50" s="20"/>
    </row>
    <row r="51" spans="1:8" ht="30" customHeight="1">
      <c r="A51" s="165"/>
      <c r="B51" s="14" t="s">
        <v>86</v>
      </c>
      <c r="C51" s="32">
        <v>93101180905</v>
      </c>
      <c r="D51" s="36">
        <v>76.8</v>
      </c>
      <c r="E51" s="17">
        <f t="shared" si="0"/>
        <v>46.08</v>
      </c>
      <c r="F51" s="19" t="e">
        <f>VLOOKUP(C51,'面试成绩汇总表(填写考生序号)'!$E$4:$M$63,8,FALSE)</f>
        <v>#N/A</v>
      </c>
      <c r="G51" s="19" t="e">
        <f t="shared" si="1"/>
        <v>#N/A</v>
      </c>
      <c r="H51" s="20"/>
    </row>
    <row r="52" spans="1:8" ht="30" customHeight="1">
      <c r="A52" s="165"/>
      <c r="B52" s="14" t="s">
        <v>87</v>
      </c>
      <c r="C52" s="32">
        <v>93101251804</v>
      </c>
      <c r="D52" s="36">
        <v>76.4</v>
      </c>
      <c r="E52" s="17">
        <f t="shared" si="0"/>
        <v>45.84</v>
      </c>
      <c r="F52" s="19" t="e">
        <f>VLOOKUP(C52,'面试成绩汇总表(填写考生序号)'!$E$4:$M$63,8,FALSE)</f>
        <v>#N/A</v>
      </c>
      <c r="G52" s="19" t="e">
        <f t="shared" si="1"/>
        <v>#N/A</v>
      </c>
      <c r="H52" s="20"/>
    </row>
    <row r="53" spans="1:8" ht="30" customHeight="1">
      <c r="A53" s="165"/>
      <c r="B53" s="31" t="s">
        <v>88</v>
      </c>
      <c r="C53" s="32">
        <v>93101270919</v>
      </c>
      <c r="D53" s="36">
        <v>76</v>
      </c>
      <c r="E53" s="17">
        <f t="shared" si="0"/>
        <v>45.6</v>
      </c>
      <c r="F53" s="19" t="e">
        <f>VLOOKUP(C53,'面试成绩汇总表(填写考生序号)'!$E$4:$M$63,8,FALSE)</f>
        <v>#N/A</v>
      </c>
      <c r="G53" s="19" t="e">
        <f t="shared" si="1"/>
        <v>#N/A</v>
      </c>
      <c r="H53" s="20"/>
    </row>
    <row r="54" spans="1:8" ht="30" customHeight="1">
      <c r="A54" s="165"/>
      <c r="B54" s="31" t="s">
        <v>89</v>
      </c>
      <c r="C54" s="32">
        <v>93101231326</v>
      </c>
      <c r="D54" s="36">
        <v>75.6</v>
      </c>
      <c r="E54" s="17">
        <f t="shared" si="0"/>
        <v>45.35999999999999</v>
      </c>
      <c r="F54" s="19" t="e">
        <f>VLOOKUP(C54,'面试成绩汇总表(填写考生序号)'!$E$4:$M$63,8,FALSE)</f>
        <v>#N/A</v>
      </c>
      <c r="G54" s="19" t="e">
        <f t="shared" si="1"/>
        <v>#N/A</v>
      </c>
      <c r="H54" s="20"/>
    </row>
    <row r="55" spans="1:8" ht="30" customHeight="1">
      <c r="A55" s="165"/>
      <c r="B55" s="14" t="s">
        <v>90</v>
      </c>
      <c r="C55" s="32">
        <v>93101030201</v>
      </c>
      <c r="D55" s="36">
        <v>74.9</v>
      </c>
      <c r="E55" s="17">
        <f t="shared" si="0"/>
        <v>44.940000000000005</v>
      </c>
      <c r="F55" s="19" t="e">
        <f>VLOOKUP(C55,'面试成绩汇总表(填写考生序号)'!$E$4:$M$63,8,FALSE)</f>
        <v>#N/A</v>
      </c>
      <c r="G55" s="19" t="e">
        <f t="shared" si="1"/>
        <v>#N/A</v>
      </c>
      <c r="H55" s="20"/>
    </row>
    <row r="56" spans="1:8" ht="30" customHeight="1">
      <c r="A56" s="165"/>
      <c r="B56" s="14" t="s">
        <v>91</v>
      </c>
      <c r="C56" s="32">
        <v>93101192728</v>
      </c>
      <c r="D56" s="16">
        <v>74.5</v>
      </c>
      <c r="E56" s="17">
        <f t="shared" si="0"/>
        <v>44.699999999999996</v>
      </c>
      <c r="F56" s="19" t="e">
        <f>VLOOKUP(C56,'面试成绩汇总表(填写考生序号)'!$E$4:$M$63,8,FALSE)</f>
        <v>#N/A</v>
      </c>
      <c r="G56" s="19" t="e">
        <f t="shared" si="1"/>
        <v>#N/A</v>
      </c>
      <c r="H56" s="20"/>
    </row>
    <row r="57" spans="1:8" ht="30" customHeight="1">
      <c r="A57" s="166"/>
      <c r="B57" s="37" t="s">
        <v>92</v>
      </c>
      <c r="C57" s="34">
        <v>93101121614</v>
      </c>
      <c r="D57" s="23">
        <v>74.2</v>
      </c>
      <c r="E57" s="24">
        <f t="shared" si="0"/>
        <v>44.52</v>
      </c>
      <c r="F57" s="25" t="e">
        <f>VLOOKUP(C57,'面试成绩汇总表(填写考生序号)'!$E$4:$M$63,8,FALSE)</f>
        <v>#N/A</v>
      </c>
      <c r="G57" s="25" t="e">
        <f t="shared" si="1"/>
        <v>#N/A</v>
      </c>
      <c r="H57" s="26"/>
    </row>
    <row r="58" spans="1:8" ht="30" customHeight="1">
      <c r="A58" s="38" t="s">
        <v>93</v>
      </c>
      <c r="B58" s="39"/>
      <c r="C58" s="160" t="s">
        <v>94</v>
      </c>
      <c r="D58" s="161"/>
      <c r="E58" s="161"/>
      <c r="F58" s="161"/>
      <c r="G58" s="162"/>
      <c r="H58" s="163"/>
    </row>
  </sheetData>
  <sheetProtection/>
  <mergeCells count="9">
    <mergeCell ref="A1:H1"/>
    <mergeCell ref="C58:H58"/>
    <mergeCell ref="A3:A7"/>
    <mergeCell ref="A8:A12"/>
    <mergeCell ref="A13:A17"/>
    <mergeCell ref="A18:A32"/>
    <mergeCell ref="A33:A42"/>
    <mergeCell ref="A43:A47"/>
    <mergeCell ref="A48:A57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r:id="rId1"/>
  <rowBreaks count="3" manualBreakCount="3">
    <brk id="17" max="255" man="1"/>
    <brk id="32" max="255" man="1"/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2.25390625" style="0" customWidth="1"/>
    <col min="2" max="2" width="18.00390625" style="0" customWidth="1"/>
    <col min="3" max="3" width="17.00390625" style="0" customWidth="1"/>
    <col min="4" max="4" width="16.125" style="0" customWidth="1"/>
    <col min="5" max="5" width="16.00390625" style="0" customWidth="1"/>
    <col min="6" max="6" width="15.625" style="0" customWidth="1"/>
    <col min="7" max="7" width="13.875" style="0" customWidth="1"/>
    <col min="8" max="8" width="9.75390625" style="0" customWidth="1"/>
  </cols>
  <sheetData>
    <row r="1" spans="1:8" ht="49.5" customHeight="1">
      <c r="A1" s="185" t="s">
        <v>242</v>
      </c>
      <c r="B1" s="186"/>
      <c r="C1" s="186"/>
      <c r="D1" s="186"/>
      <c r="E1" s="186"/>
      <c r="F1" s="186"/>
      <c r="G1" s="187"/>
      <c r="H1" s="188"/>
    </row>
    <row r="2" spans="1:8" s="1" customFormat="1" ht="42.75" customHeight="1">
      <c r="A2" s="108" t="s">
        <v>1</v>
      </c>
      <c r="B2" s="109" t="s">
        <v>19</v>
      </c>
      <c r="C2" s="110" t="s">
        <v>20</v>
      </c>
      <c r="D2" s="110" t="s">
        <v>21</v>
      </c>
      <c r="E2" s="110" t="s">
        <v>195</v>
      </c>
      <c r="F2" s="110" t="s">
        <v>22</v>
      </c>
      <c r="G2" s="111" t="s">
        <v>23</v>
      </c>
      <c r="H2" s="112" t="s">
        <v>24</v>
      </c>
    </row>
    <row r="3" spans="1:8" ht="30" customHeight="1">
      <c r="A3" s="183" t="s">
        <v>196</v>
      </c>
      <c r="B3" s="114" t="s">
        <v>102</v>
      </c>
      <c r="C3" s="115" t="s">
        <v>197</v>
      </c>
      <c r="D3" s="115">
        <f aca="true" t="shared" si="0" ref="D3:D11">C3*0.6</f>
        <v>53.64</v>
      </c>
      <c r="E3" s="116">
        <f>VLOOKUP(B3,'面试成绩汇总表(填写考生序号)'!$E$4:$M$63,8,FALSE)</f>
        <v>83.4</v>
      </c>
      <c r="F3" s="116">
        <f>VLOOKUP(B3,'面试成绩汇总表(填写考生序号)'!$E$4:$M$63,9,FALSE)</f>
        <v>33.36000000000001</v>
      </c>
      <c r="G3" s="79">
        <f>IF(F3="","",D3+F3)</f>
        <v>87</v>
      </c>
      <c r="H3" s="117">
        <f>IF(COUNT(G3),RANK(G3,$G$3:$G$12),"")</f>
        <v>6</v>
      </c>
    </row>
    <row r="4" spans="1:8" ht="30" customHeight="1">
      <c r="A4" s="176"/>
      <c r="B4" s="119" t="s">
        <v>105</v>
      </c>
      <c r="C4" s="120" t="s">
        <v>198</v>
      </c>
      <c r="D4" s="120">
        <f t="shared" si="0"/>
        <v>53.52</v>
      </c>
      <c r="E4" s="120">
        <f>VLOOKUP(B4,'面试成绩汇总表(填写考生序号)'!$E$4:$M$63,8,FALSE)</f>
        <v>91.8</v>
      </c>
      <c r="F4" s="121">
        <f>VLOOKUP(B4,'面试成绩汇总表(填写考生序号)'!$E$4:$M$63,9,FALSE)</f>
        <v>36.72</v>
      </c>
      <c r="G4" s="122">
        <f aca="true" t="shared" si="1" ref="G4:G11">IF(F4="","",D4+F4)</f>
        <v>90.24000000000001</v>
      </c>
      <c r="H4" s="123">
        <f>IF(COUNT(G4),RANK(G4,$G$3:$G$12),"")</f>
        <v>1</v>
      </c>
    </row>
    <row r="5" spans="1:8" ht="30" customHeight="1">
      <c r="A5" s="176"/>
      <c r="B5" s="119" t="s">
        <v>108</v>
      </c>
      <c r="C5" s="120" t="s">
        <v>199</v>
      </c>
      <c r="D5" s="120">
        <f t="shared" si="0"/>
        <v>53.1</v>
      </c>
      <c r="E5" s="120">
        <f>VLOOKUP(B5,'面试成绩汇总表(填写考生序号)'!$E$4:$M$63,8,FALSE)</f>
        <v>83.2</v>
      </c>
      <c r="F5" s="121">
        <f>VLOOKUP(B5,'面试成绩汇总表(填写考生序号)'!$E$4:$M$63,9,FALSE)</f>
        <v>33.28</v>
      </c>
      <c r="G5" s="122">
        <f t="shared" si="1"/>
        <v>86.38</v>
      </c>
      <c r="H5" s="123">
        <f>IF(COUNT(G5),RANK(G5,$G$3:$G$12),"")</f>
        <v>7</v>
      </c>
    </row>
    <row r="6" spans="1:8" ht="30" customHeight="1">
      <c r="A6" s="176"/>
      <c r="B6" s="119" t="s">
        <v>111</v>
      </c>
      <c r="C6" s="120" t="s">
        <v>200</v>
      </c>
      <c r="D6" s="120">
        <f t="shared" si="0"/>
        <v>52.8</v>
      </c>
      <c r="E6" s="120">
        <f>VLOOKUP(B6,'面试成绩汇总表(填写考生序号)'!$E$4:$M$63,8,FALSE)</f>
        <v>86.2</v>
      </c>
      <c r="F6" s="121">
        <f>VLOOKUP(B6,'面试成绩汇总表(填写考生序号)'!$E$4:$M$63,9,FALSE)</f>
        <v>34.480000000000004</v>
      </c>
      <c r="G6" s="122">
        <f t="shared" si="1"/>
        <v>87.28</v>
      </c>
      <c r="H6" s="123">
        <f aca="true" t="shared" si="2" ref="H6:H12">IF(COUNT(G6),RANK(G6,$G$3:$G$12),"")</f>
        <v>3</v>
      </c>
    </row>
    <row r="7" spans="1:8" ht="30" customHeight="1">
      <c r="A7" s="176"/>
      <c r="B7" s="119" t="s">
        <v>114</v>
      </c>
      <c r="C7" s="120" t="s">
        <v>201</v>
      </c>
      <c r="D7" s="120">
        <f t="shared" si="0"/>
        <v>52.68</v>
      </c>
      <c r="E7" s="120">
        <f>VLOOKUP(B7,'面试成绩汇总表(填写考生序号)'!$E$4:$M$63,8,FALSE)</f>
        <v>81.8</v>
      </c>
      <c r="F7" s="121">
        <f>VLOOKUP(B7,'面试成绩汇总表(填写考生序号)'!$E$4:$M$63,9,FALSE)</f>
        <v>32.72</v>
      </c>
      <c r="G7" s="122">
        <f t="shared" si="1"/>
        <v>85.4</v>
      </c>
      <c r="H7" s="123">
        <f t="shared" si="2"/>
        <v>8</v>
      </c>
    </row>
    <row r="8" spans="1:8" ht="30" customHeight="1">
      <c r="A8" s="176"/>
      <c r="B8" s="119" t="s">
        <v>117</v>
      </c>
      <c r="C8" s="120" t="s">
        <v>202</v>
      </c>
      <c r="D8" s="120">
        <f t="shared" si="0"/>
        <v>52.559999999999995</v>
      </c>
      <c r="E8" s="120">
        <f>VLOOKUP(B8,'面试成绩汇总表(填写考生序号)'!$E$4:$M$63,8,FALSE)</f>
        <v>86.8</v>
      </c>
      <c r="F8" s="121">
        <f>VLOOKUP(B8,'面试成绩汇总表(填写考生序号)'!$E$4:$M$63,9,FALSE)</f>
        <v>34.72</v>
      </c>
      <c r="G8" s="122">
        <f t="shared" si="1"/>
        <v>87.28</v>
      </c>
      <c r="H8" s="123">
        <v>4</v>
      </c>
    </row>
    <row r="9" spans="1:8" ht="30" customHeight="1">
      <c r="A9" s="176"/>
      <c r="B9" s="119" t="s">
        <v>120</v>
      </c>
      <c r="C9" s="120" t="s">
        <v>202</v>
      </c>
      <c r="D9" s="120">
        <f t="shared" si="0"/>
        <v>52.559999999999995</v>
      </c>
      <c r="E9" s="120">
        <f>VLOOKUP(B9,'面试成绩汇总表(填写考生序号)'!$E$4:$M$63,8,FALSE)</f>
        <v>72.8</v>
      </c>
      <c r="F9" s="121">
        <f>VLOOKUP(B9,'面试成绩汇总表(填写考生序号)'!$E$4:$M$63,9,FALSE)</f>
        <v>29.12</v>
      </c>
      <c r="G9" s="122">
        <f t="shared" si="1"/>
        <v>81.67999999999999</v>
      </c>
      <c r="H9" s="123">
        <f t="shared" si="2"/>
        <v>9</v>
      </c>
    </row>
    <row r="10" spans="1:8" ht="30" customHeight="1">
      <c r="A10" s="176"/>
      <c r="B10" s="119" t="s">
        <v>123</v>
      </c>
      <c r="C10" s="120" t="s">
        <v>203</v>
      </c>
      <c r="D10" s="120">
        <f t="shared" si="0"/>
        <v>52.26</v>
      </c>
      <c r="E10" s="120">
        <f>VLOOKUP(B10,'面试成绩汇总表(填写考生序号)'!$E$4:$M$63,8,FALSE)</f>
        <v>89.6</v>
      </c>
      <c r="F10" s="121">
        <f>VLOOKUP(B10,'面试成绩汇总表(填写考生序号)'!$E$4:$M$63,9,FALSE)</f>
        <v>35.839999999999996</v>
      </c>
      <c r="G10" s="122">
        <f t="shared" si="1"/>
        <v>88.1</v>
      </c>
      <c r="H10" s="123">
        <f t="shared" si="2"/>
        <v>2</v>
      </c>
    </row>
    <row r="11" spans="1:8" ht="30" customHeight="1">
      <c r="A11" s="176"/>
      <c r="B11" s="119" t="s">
        <v>126</v>
      </c>
      <c r="C11" s="120" t="s">
        <v>204</v>
      </c>
      <c r="D11" s="120">
        <f t="shared" si="0"/>
        <v>52.08</v>
      </c>
      <c r="E11" s="120">
        <f>VLOOKUP(B11,'面试成绩汇总表(填写考生序号)'!$E$4:$M$63,8,FALSE)</f>
        <v>88</v>
      </c>
      <c r="F11" s="122">
        <f>VLOOKUP(B11,'面试成绩汇总表(填写考生序号)'!$E$4:$M$63,9,FALSE)</f>
        <v>35.2</v>
      </c>
      <c r="G11" s="122">
        <f t="shared" si="1"/>
        <v>87.28</v>
      </c>
      <c r="H11" s="123">
        <v>5</v>
      </c>
    </row>
    <row r="12" spans="1:8" ht="30" customHeight="1" hidden="1">
      <c r="A12" s="176"/>
      <c r="B12" s="119"/>
      <c r="C12" s="120"/>
      <c r="D12" s="120"/>
      <c r="E12" s="120"/>
      <c r="F12" s="122"/>
      <c r="G12" s="122"/>
      <c r="H12" s="123">
        <f t="shared" si="2"/>
      </c>
    </row>
    <row r="13" spans="1:8" ht="30" customHeight="1">
      <c r="A13" s="176" t="s">
        <v>205</v>
      </c>
      <c r="B13" s="130">
        <v>93102131417</v>
      </c>
      <c r="C13" s="120" t="s">
        <v>206</v>
      </c>
      <c r="D13" s="120">
        <f aca="true" t="shared" si="3" ref="D13:D62">C13*0.6</f>
        <v>42.35999999999999</v>
      </c>
      <c r="E13" s="120">
        <f>VLOOKUP(B13,'面试成绩汇总表(填写考生序号)'!$E$4:$M$63,8,FALSE)</f>
        <v>91.6</v>
      </c>
      <c r="F13" s="122">
        <f>VLOOKUP(B13,'面试成绩汇总表(填写考生序号)'!$E$4:$M$63,9,FALSE)</f>
        <v>36.64</v>
      </c>
      <c r="G13" s="122">
        <f aca="true" t="shared" si="4" ref="G13:G62">IF(F13="","",D13+F13)</f>
        <v>79</v>
      </c>
      <c r="H13" s="123">
        <f>IF(COUNT(G13),RANK(G13,$G$13:$G$17),"")</f>
        <v>1</v>
      </c>
    </row>
    <row r="14" spans="1:8" ht="30" customHeight="1">
      <c r="A14" s="176"/>
      <c r="B14" s="130">
        <v>93102143302</v>
      </c>
      <c r="C14" s="120" t="s">
        <v>207</v>
      </c>
      <c r="D14" s="120">
        <f t="shared" si="3"/>
        <v>42</v>
      </c>
      <c r="E14" s="120">
        <f>VLOOKUP(B14,'面试成绩汇总表(填写考生序号)'!$E$4:$M$63,8,FALSE)</f>
        <v>82.8</v>
      </c>
      <c r="F14" s="122">
        <f>VLOOKUP(B14,'面试成绩汇总表(填写考生序号)'!$E$4:$M$63,9,FALSE)</f>
        <v>33.12</v>
      </c>
      <c r="G14" s="122">
        <f t="shared" si="4"/>
        <v>75.12</v>
      </c>
      <c r="H14" s="123">
        <f>IF(COUNT(G14),RANK(G14,$G$13:$G$17),"")</f>
        <v>2</v>
      </c>
    </row>
    <row r="15" spans="1:8" ht="30" customHeight="1">
      <c r="A15" s="184"/>
      <c r="B15" s="130">
        <v>93102214322</v>
      </c>
      <c r="C15" s="120" t="s">
        <v>208</v>
      </c>
      <c r="D15" s="120">
        <f t="shared" si="3"/>
        <v>41.52</v>
      </c>
      <c r="E15" s="120">
        <f>VLOOKUP(B15,'面试成绩汇总表(填写考生序号)'!$E$4:$M$63,8,FALSE)</f>
        <v>81.4</v>
      </c>
      <c r="F15" s="122">
        <f>VLOOKUP(B15,'面试成绩汇总表(填写考生序号)'!$E$4:$M$63,9,FALSE)</f>
        <v>32.56</v>
      </c>
      <c r="G15" s="122">
        <f t="shared" si="4"/>
        <v>74.08000000000001</v>
      </c>
      <c r="H15" s="123">
        <f>IF(COUNT(G15),RANK(G15,$G$13:$G$17),"")</f>
        <v>3</v>
      </c>
    </row>
    <row r="16" spans="1:8" ht="30" customHeight="1">
      <c r="A16" s="184"/>
      <c r="B16" s="130">
        <v>93102176302</v>
      </c>
      <c r="C16" s="120" t="s">
        <v>209</v>
      </c>
      <c r="D16" s="120">
        <f t="shared" si="3"/>
        <v>40.32</v>
      </c>
      <c r="E16" s="177" t="s">
        <v>194</v>
      </c>
      <c r="F16" s="178"/>
      <c r="G16" s="122">
        <f t="shared" si="4"/>
      </c>
      <c r="H16" s="123">
        <f>IF(COUNT(G16),RANK(G16,$G$13:$G$17),"")</f>
      </c>
    </row>
    <row r="17" spans="1:8" ht="30" customHeight="1" hidden="1">
      <c r="A17" s="184"/>
      <c r="B17" s="130"/>
      <c r="C17" s="120"/>
      <c r="D17" s="120"/>
      <c r="E17" s="120"/>
      <c r="F17" s="122"/>
      <c r="G17" s="122"/>
      <c r="H17" s="123">
        <f>IF(COUNT(G17),RANK(G17,$G$13:$G$17),"")</f>
      </c>
    </row>
    <row r="18" spans="1:8" ht="30" customHeight="1">
      <c r="A18" s="176" t="s">
        <v>210</v>
      </c>
      <c r="B18" s="130">
        <v>93102062502</v>
      </c>
      <c r="C18" s="120" t="s">
        <v>211</v>
      </c>
      <c r="D18" s="120">
        <f t="shared" si="3"/>
        <v>46.98</v>
      </c>
      <c r="E18" s="120">
        <f>VLOOKUP(B18,'面试成绩汇总表(填写考生序号)'!$E$4:$M$63,8,FALSE)</f>
        <v>86.5</v>
      </c>
      <c r="F18" s="122">
        <f>VLOOKUP(B18,'面试成绩汇总表(填写考生序号)'!$E$4:$M$63,9,FALSE)</f>
        <v>34.6</v>
      </c>
      <c r="G18" s="122">
        <f t="shared" si="4"/>
        <v>81.58</v>
      </c>
      <c r="H18" s="123">
        <f>IF(COUNT(G18),RANK(G18,$G$18:$G$22),"")</f>
        <v>1</v>
      </c>
    </row>
    <row r="19" spans="1:8" ht="30" customHeight="1">
      <c r="A19" s="176"/>
      <c r="B19" s="130">
        <v>93102041303</v>
      </c>
      <c r="C19" s="120" t="s">
        <v>212</v>
      </c>
      <c r="D19" s="120">
        <f t="shared" si="3"/>
        <v>43.5</v>
      </c>
      <c r="E19" s="120">
        <f>VLOOKUP(B19,'面试成绩汇总表(填写考生序号)'!$E$4:$M$63,8,FALSE)</f>
        <v>85.4</v>
      </c>
      <c r="F19" s="122">
        <f>VLOOKUP(B19,'面试成绩汇总表(填写考生序号)'!$E$4:$M$63,9,FALSE)</f>
        <v>34.160000000000004</v>
      </c>
      <c r="G19" s="122">
        <f t="shared" si="4"/>
        <v>77.66</v>
      </c>
      <c r="H19" s="123">
        <f>IF(COUNT(G19),RANK(G19,$G$18:$G$22),"")</f>
        <v>2</v>
      </c>
    </row>
    <row r="20" spans="1:8" ht="30" customHeight="1">
      <c r="A20" s="184"/>
      <c r="B20" s="130">
        <v>93102033512</v>
      </c>
      <c r="C20" s="120" t="s">
        <v>213</v>
      </c>
      <c r="D20" s="120">
        <f t="shared" si="3"/>
        <v>40.08</v>
      </c>
      <c r="E20" s="120">
        <f>VLOOKUP(B20,'面试成绩汇总表(填写考生序号)'!$E$4:$M$63,8,FALSE)</f>
        <v>83.6</v>
      </c>
      <c r="F20" s="122">
        <f>VLOOKUP(B20,'面试成绩汇总表(填写考生序号)'!$E$4:$M$63,9,FALSE)</f>
        <v>33.44</v>
      </c>
      <c r="G20" s="122">
        <f t="shared" si="4"/>
        <v>73.52</v>
      </c>
      <c r="H20" s="123">
        <f>IF(COUNT(G20),RANK(G20,$G$18:$G$22),"")</f>
        <v>3</v>
      </c>
    </row>
    <row r="21" spans="1:8" ht="30" customHeight="1" hidden="1">
      <c r="A21" s="184"/>
      <c r="B21" s="130"/>
      <c r="C21" s="120"/>
      <c r="D21" s="120"/>
      <c r="E21" s="120"/>
      <c r="F21" s="122"/>
      <c r="G21" s="122"/>
      <c r="H21" s="123">
        <f>IF(COUNT(G21),RANK(G21,$G$18:$G$22),"")</f>
      </c>
    </row>
    <row r="22" spans="1:8" ht="30" customHeight="1" hidden="1">
      <c r="A22" s="184"/>
      <c r="B22" s="130"/>
      <c r="C22" s="120"/>
      <c r="D22" s="120"/>
      <c r="E22" s="120"/>
      <c r="F22" s="122"/>
      <c r="G22" s="122"/>
      <c r="H22" s="123">
        <f>IF(COUNT(G22),RANK(G22,$G$18:$G$22),"")</f>
      </c>
    </row>
    <row r="23" spans="1:8" ht="30" customHeight="1">
      <c r="A23" s="176" t="s">
        <v>214</v>
      </c>
      <c r="B23" s="130">
        <v>93102013215</v>
      </c>
      <c r="C23" s="120" t="s">
        <v>215</v>
      </c>
      <c r="D23" s="120">
        <f>C23*0.6</f>
        <v>50.64</v>
      </c>
      <c r="E23" s="120">
        <f>VLOOKUP(B23,'面试成绩汇总表(填写考生序号)'!$E$4:$M$63,8,FALSE)</f>
        <v>82</v>
      </c>
      <c r="F23" s="122">
        <f>VLOOKUP(B23,'面试成绩汇总表(填写考生序号)'!$E$4:$M$63,9,FALSE)</f>
        <v>32.800000000000004</v>
      </c>
      <c r="G23" s="122">
        <f>IF(F23="","",D23+F23)</f>
        <v>83.44</v>
      </c>
      <c r="H23" s="123">
        <f>IF(COUNT(G23),RANK(G23,$G$23:$G$27),"")</f>
        <v>1</v>
      </c>
    </row>
    <row r="24" spans="1:8" ht="30" customHeight="1">
      <c r="A24" s="176"/>
      <c r="B24" s="130">
        <v>93102213726</v>
      </c>
      <c r="C24" s="120" t="s">
        <v>216</v>
      </c>
      <c r="D24" s="120">
        <f>C24*0.6</f>
        <v>47.04</v>
      </c>
      <c r="E24" s="177" t="s">
        <v>194</v>
      </c>
      <c r="F24" s="178"/>
      <c r="G24" s="122">
        <f>IF(F24="","",D24+F24)</f>
      </c>
      <c r="H24" s="123">
        <f>IF(COUNT(G24),RANK(G24,$G$23:$G$27),"")</f>
      </c>
    </row>
    <row r="25" spans="1:8" ht="30" customHeight="1">
      <c r="A25" s="184"/>
      <c r="B25" s="130">
        <v>93102167818</v>
      </c>
      <c r="C25" s="120" t="s">
        <v>217</v>
      </c>
      <c r="D25" s="120">
        <f>C25*0.6</f>
        <v>44.76</v>
      </c>
      <c r="E25" s="120">
        <f>VLOOKUP(B25,'面试成绩汇总表(填写考生序号)'!$E$4:$M$63,8,FALSE)</f>
        <v>72.8</v>
      </c>
      <c r="F25" s="122">
        <f>VLOOKUP(B25,'面试成绩汇总表(填写考生序号)'!$E$4:$M$63,9,FALSE)</f>
        <v>29.12</v>
      </c>
      <c r="G25" s="122">
        <f>IF(F25="","",D25+F25)</f>
        <v>73.88</v>
      </c>
      <c r="H25" s="123">
        <f>IF(COUNT(G25),RANK(G25,$G$23:$G$27),"")</f>
        <v>2</v>
      </c>
    </row>
    <row r="26" spans="1:8" ht="30" customHeight="1" hidden="1">
      <c r="A26" s="184"/>
      <c r="B26" s="130"/>
      <c r="C26" s="120"/>
      <c r="D26" s="120"/>
      <c r="E26" s="120"/>
      <c r="F26" s="122"/>
      <c r="G26" s="122"/>
      <c r="H26" s="123">
        <f>IF(COUNT(G26),RANK(G26,$G$23:$G$27),"")</f>
      </c>
    </row>
    <row r="27" spans="1:8" ht="30" customHeight="1" hidden="1">
      <c r="A27" s="184"/>
      <c r="B27" s="130"/>
      <c r="C27" s="120"/>
      <c r="D27" s="120"/>
      <c r="E27" s="120"/>
      <c r="F27" s="122"/>
      <c r="G27" s="122"/>
      <c r="H27" s="123">
        <f>IF(COUNT(G27),RANK(G27,$G$23:$G$27),"")</f>
      </c>
    </row>
    <row r="28" spans="1:8" ht="30" customHeight="1">
      <c r="A28" s="176" t="s">
        <v>218</v>
      </c>
      <c r="B28" s="130">
        <v>93102220919</v>
      </c>
      <c r="C28" s="120" t="s">
        <v>219</v>
      </c>
      <c r="D28" s="120">
        <f t="shared" si="3"/>
        <v>50.699999999999996</v>
      </c>
      <c r="E28" s="120">
        <f>VLOOKUP(B28,'面试成绩汇总表(填写考生序号)'!$E$4:$M$63,8,FALSE)</f>
        <v>86.1</v>
      </c>
      <c r="F28" s="122">
        <f>VLOOKUP(B28,'面试成绩汇总表(填写考生序号)'!$E$4:$M$63,9,FALSE)</f>
        <v>34.44</v>
      </c>
      <c r="G28" s="122">
        <f t="shared" si="4"/>
        <v>85.13999999999999</v>
      </c>
      <c r="H28" s="123">
        <f>IF(COUNT(G28),RANK(G28,$G$28:$G$37),"")</f>
        <v>2</v>
      </c>
    </row>
    <row r="29" spans="1:8" ht="30" customHeight="1">
      <c r="A29" s="176"/>
      <c r="B29" s="130">
        <v>93102013710</v>
      </c>
      <c r="C29" s="120" t="s">
        <v>220</v>
      </c>
      <c r="D29" s="120">
        <f t="shared" si="3"/>
        <v>49.92</v>
      </c>
      <c r="E29" s="177" t="s">
        <v>194</v>
      </c>
      <c r="F29" s="178"/>
      <c r="G29" s="122">
        <f t="shared" si="4"/>
      </c>
      <c r="H29" s="123">
        <f aca="true" t="shared" si="5" ref="H29:H37">IF(COUNT(G29),RANK(G29,$G$28:$G$37),"")</f>
      </c>
    </row>
    <row r="30" spans="1:8" ht="30" customHeight="1">
      <c r="A30" s="176"/>
      <c r="B30" s="130">
        <v>93102053230</v>
      </c>
      <c r="C30" s="120" t="s">
        <v>221</v>
      </c>
      <c r="D30" s="120">
        <f t="shared" si="3"/>
        <v>49.559999999999995</v>
      </c>
      <c r="E30" s="120">
        <f>VLOOKUP(B30,'面试成绩汇总表(填写考生序号)'!$E$4:$M$63,8,FALSE)</f>
        <v>71.7</v>
      </c>
      <c r="F30" s="122">
        <f>VLOOKUP(B30,'面试成绩汇总表(填写考生序号)'!$E$4:$M$63,9,FALSE)</f>
        <v>28.680000000000003</v>
      </c>
      <c r="G30" s="122">
        <f t="shared" si="4"/>
        <v>78.24</v>
      </c>
      <c r="H30" s="123">
        <f t="shared" si="5"/>
        <v>7</v>
      </c>
    </row>
    <row r="31" spans="1:8" ht="30" customHeight="1">
      <c r="A31" s="176"/>
      <c r="B31" s="130">
        <v>93102073012</v>
      </c>
      <c r="C31" s="120" t="s">
        <v>221</v>
      </c>
      <c r="D31" s="120">
        <f t="shared" si="3"/>
        <v>49.559999999999995</v>
      </c>
      <c r="E31" s="120">
        <f>VLOOKUP(B31,'面试成绩汇总表(填写考生序号)'!$E$4:$M$63,8,FALSE)</f>
        <v>75.4</v>
      </c>
      <c r="F31" s="122">
        <f>VLOOKUP(B31,'面试成绩汇总表(填写考生序号)'!$E$4:$M$63,9,FALSE)</f>
        <v>30.160000000000004</v>
      </c>
      <c r="G31" s="122">
        <f t="shared" si="4"/>
        <v>79.72</v>
      </c>
      <c r="H31" s="123">
        <f t="shared" si="5"/>
        <v>6</v>
      </c>
    </row>
    <row r="32" spans="1:8" ht="30" customHeight="1">
      <c r="A32" s="176"/>
      <c r="B32" s="130">
        <v>93102225506</v>
      </c>
      <c r="C32" s="120" t="s">
        <v>222</v>
      </c>
      <c r="D32" s="120">
        <f t="shared" si="3"/>
        <v>49.379999999999995</v>
      </c>
      <c r="E32" s="120">
        <f>VLOOKUP(B32,'面试成绩汇总表(填写考生序号)'!$E$4:$M$63,8,FALSE)</f>
        <v>93</v>
      </c>
      <c r="F32" s="122">
        <f>VLOOKUP(B32,'面试成绩汇总表(填写考生序号)'!$E$4:$M$63,9,FALSE)</f>
        <v>37.2</v>
      </c>
      <c r="G32" s="122">
        <f t="shared" si="4"/>
        <v>86.58</v>
      </c>
      <c r="H32" s="123">
        <f t="shared" si="5"/>
        <v>1</v>
      </c>
    </row>
    <row r="33" spans="1:8" ht="30" customHeight="1">
      <c r="A33" s="176"/>
      <c r="B33" s="130">
        <v>93102040404</v>
      </c>
      <c r="C33" s="120" t="s">
        <v>223</v>
      </c>
      <c r="D33" s="120">
        <f t="shared" si="3"/>
        <v>49.32</v>
      </c>
      <c r="E33" s="120">
        <f>VLOOKUP(B33,'面试成绩汇总表(填写考生序号)'!$E$4:$M$63,8,FALSE)</f>
        <v>84.2</v>
      </c>
      <c r="F33" s="122">
        <f>VLOOKUP(B33,'面试成绩汇总表(填写考生序号)'!$E$4:$M$63,9,FALSE)</f>
        <v>33.68</v>
      </c>
      <c r="G33" s="122">
        <f t="shared" si="4"/>
        <v>83</v>
      </c>
      <c r="H33" s="123">
        <f t="shared" si="5"/>
        <v>3</v>
      </c>
    </row>
    <row r="34" spans="1:8" ht="30" customHeight="1">
      <c r="A34" s="176"/>
      <c r="B34" s="130">
        <v>93102167003</v>
      </c>
      <c r="C34" s="120" t="s">
        <v>224</v>
      </c>
      <c r="D34" s="120">
        <f t="shared" si="3"/>
        <v>49.26</v>
      </c>
      <c r="E34" s="120">
        <f>VLOOKUP(B34,'面试成绩汇总表(填写考生序号)'!$E$4:$M$63,8,FALSE)</f>
        <v>69.7</v>
      </c>
      <c r="F34" s="122">
        <f>VLOOKUP(B34,'面试成绩汇总表(填写考生序号)'!$E$4:$M$63,9,FALSE)</f>
        <v>27.880000000000003</v>
      </c>
      <c r="G34" s="122">
        <f t="shared" si="4"/>
        <v>77.14</v>
      </c>
      <c r="H34" s="123">
        <f t="shared" si="5"/>
        <v>8</v>
      </c>
    </row>
    <row r="35" spans="1:8" ht="30" customHeight="1">
      <c r="A35" s="176"/>
      <c r="B35" s="130">
        <v>93102053911</v>
      </c>
      <c r="C35" s="120" t="s">
        <v>225</v>
      </c>
      <c r="D35" s="120">
        <f t="shared" si="3"/>
        <v>47.58</v>
      </c>
      <c r="E35" s="120">
        <f>VLOOKUP(B35,'面试成绩汇总表(填写考生序号)'!$E$4:$M$63,8,FALSE)</f>
        <v>80.8</v>
      </c>
      <c r="F35" s="122">
        <f>VLOOKUP(B35,'面试成绩汇总表(填写考生序号)'!$E$4:$M$63,9,FALSE)</f>
        <v>32.32</v>
      </c>
      <c r="G35" s="122">
        <f t="shared" si="4"/>
        <v>79.9</v>
      </c>
      <c r="H35" s="123">
        <f t="shared" si="5"/>
        <v>5</v>
      </c>
    </row>
    <row r="36" spans="1:8" ht="30" customHeight="1">
      <c r="A36" s="176"/>
      <c r="B36" s="130">
        <v>93102163103</v>
      </c>
      <c r="C36" s="120" t="s">
        <v>226</v>
      </c>
      <c r="D36" s="120">
        <f t="shared" si="3"/>
        <v>47.52</v>
      </c>
      <c r="E36" s="120">
        <f>VLOOKUP(B36,'面试成绩汇总表(填写考生序号)'!$E$4:$M$63,8,FALSE)</f>
        <v>81.3</v>
      </c>
      <c r="F36" s="122">
        <f>VLOOKUP(B36,'面试成绩汇总表(填写考生序号)'!$E$4:$M$63,9,FALSE)</f>
        <v>32.52</v>
      </c>
      <c r="G36" s="122">
        <f t="shared" si="4"/>
        <v>80.04</v>
      </c>
      <c r="H36" s="123">
        <f t="shared" si="5"/>
        <v>4</v>
      </c>
    </row>
    <row r="37" spans="1:8" ht="30" customHeight="1" hidden="1">
      <c r="A37" s="176"/>
      <c r="B37" s="130"/>
      <c r="C37" s="120"/>
      <c r="D37" s="120"/>
      <c r="E37" s="120"/>
      <c r="F37" s="122"/>
      <c r="G37" s="122"/>
      <c r="H37" s="123">
        <f t="shared" si="5"/>
      </c>
    </row>
    <row r="38" spans="1:8" ht="30" customHeight="1">
      <c r="A38" s="176" t="s">
        <v>13</v>
      </c>
      <c r="B38" s="130">
        <v>93102154325</v>
      </c>
      <c r="C38" s="120" t="s">
        <v>227</v>
      </c>
      <c r="D38" s="120">
        <f>C38*0.6</f>
        <v>51.72</v>
      </c>
      <c r="E38" s="120">
        <f>VLOOKUP(B38,'面试成绩汇总表(填写考生序号)'!$E$4:$M$63,8,FALSE)</f>
        <v>85.2</v>
      </c>
      <c r="F38" s="122">
        <f>VLOOKUP(B38,'面试成绩汇总表(填写考生序号)'!$E$4:$M$63,9,FALSE)</f>
        <v>34.080000000000005</v>
      </c>
      <c r="G38" s="122">
        <f>IF(F38="","",D38+F38)</f>
        <v>85.80000000000001</v>
      </c>
      <c r="H38" s="123">
        <f>IF(COUNT(G38),RANK(G38,$G$38:$G$42),"")</f>
        <v>1</v>
      </c>
    </row>
    <row r="39" spans="1:8" ht="30" customHeight="1">
      <c r="A39" s="176"/>
      <c r="B39" s="130">
        <v>93102042420</v>
      </c>
      <c r="C39" s="120" t="s">
        <v>228</v>
      </c>
      <c r="D39" s="120">
        <f>C39*0.6</f>
        <v>51.66</v>
      </c>
      <c r="E39" s="120">
        <f>VLOOKUP(B39,'面试成绩汇总表(填写考生序号)'!$E$4:$M$63,8,FALSE)</f>
        <v>85</v>
      </c>
      <c r="F39" s="122">
        <f>VLOOKUP(B39,'面试成绩汇总表(填写考生序号)'!$E$4:$M$63,9,FALSE)</f>
        <v>34</v>
      </c>
      <c r="G39" s="122">
        <f>IF(F39="","",D39+F39)</f>
        <v>85.66</v>
      </c>
      <c r="H39" s="123">
        <f>IF(COUNT(G39),RANK(G39,$G$38:$G$42),"")</f>
        <v>2</v>
      </c>
    </row>
    <row r="40" spans="1:8" ht="30" customHeight="1">
      <c r="A40" s="176"/>
      <c r="B40" s="130">
        <v>93102031620</v>
      </c>
      <c r="C40" s="120" t="s">
        <v>229</v>
      </c>
      <c r="D40" s="120">
        <f>C40*0.6</f>
        <v>50.58</v>
      </c>
      <c r="E40" s="120">
        <f>VLOOKUP(B40,'面试成绩汇总表(填写考生序号)'!$E$4:$M$63,8,FALSE)</f>
        <v>80</v>
      </c>
      <c r="F40" s="122">
        <f>VLOOKUP(B40,'面试成绩汇总表(填写考生序号)'!$E$4:$M$63,9,FALSE)</f>
        <v>32</v>
      </c>
      <c r="G40" s="122">
        <f>IF(F40="","",D40+F40)</f>
        <v>82.58</v>
      </c>
      <c r="H40" s="123">
        <f>IF(COUNT(G40),RANK(G40,$G$38:$G$42),"")</f>
        <v>3</v>
      </c>
    </row>
    <row r="41" spans="1:8" ht="30" customHeight="1">
      <c r="A41" s="176"/>
      <c r="B41" s="130">
        <v>93102180311</v>
      </c>
      <c r="C41" s="120" t="s">
        <v>230</v>
      </c>
      <c r="D41" s="120">
        <f>C41*0.6</f>
        <v>47.16</v>
      </c>
      <c r="E41" s="120">
        <f>VLOOKUP(B41,'面试成绩汇总表(填写考生序号)'!$E$4:$M$63,8,FALSE)</f>
        <v>82.2</v>
      </c>
      <c r="F41" s="122">
        <f>VLOOKUP(B41,'面试成绩汇总表(填写考生序号)'!$E$4:$M$63,9,FALSE)</f>
        <v>32.88</v>
      </c>
      <c r="G41" s="122">
        <f>IF(F41="","",D41+F41)</f>
        <v>80.03999999999999</v>
      </c>
      <c r="H41" s="123">
        <f>IF(COUNT(G41),RANK(G41,$G$38:$G$42),"")</f>
        <v>4</v>
      </c>
    </row>
    <row r="42" spans="1:8" ht="30" customHeight="1">
      <c r="A42" s="176"/>
      <c r="B42" s="130">
        <v>93102192613</v>
      </c>
      <c r="C42" s="120" t="s">
        <v>231</v>
      </c>
      <c r="D42" s="120">
        <f>C42*0.6</f>
        <v>46.68</v>
      </c>
      <c r="E42" s="177" t="s">
        <v>194</v>
      </c>
      <c r="F42" s="178"/>
      <c r="G42" s="122">
        <f>IF(F42="","",D42+F42)</f>
      </c>
      <c r="H42" s="123">
        <f>IF(COUNT(G42),RANK(G42,$G$38:$G$42),"")</f>
      </c>
    </row>
    <row r="43" spans="1:8" ht="30" customHeight="1">
      <c r="A43" s="176" t="s">
        <v>14</v>
      </c>
      <c r="B43" s="130">
        <v>93102073408</v>
      </c>
      <c r="C43" s="120" t="s">
        <v>228</v>
      </c>
      <c r="D43" s="120">
        <f t="shared" si="3"/>
        <v>51.66</v>
      </c>
      <c r="E43" s="120">
        <f>VLOOKUP(B43,'面试成绩汇总表(填写考生序号)'!$E$4:$M$63,8,FALSE)</f>
        <v>87.8</v>
      </c>
      <c r="F43" s="122">
        <f>VLOOKUP(B43,'面试成绩汇总表(填写考生序号)'!$E$4:$M$63,9,FALSE)</f>
        <v>35.12</v>
      </c>
      <c r="G43" s="122">
        <f t="shared" si="4"/>
        <v>86.78</v>
      </c>
      <c r="H43" s="123">
        <f>IF(COUNT(G43),RANK(G43,$G$43:$G$52),"")</f>
        <v>1</v>
      </c>
    </row>
    <row r="44" spans="1:8" ht="30" customHeight="1">
      <c r="A44" s="176"/>
      <c r="B44" s="130">
        <v>93102202924</v>
      </c>
      <c r="C44" s="120" t="s">
        <v>232</v>
      </c>
      <c r="D44" s="120">
        <f t="shared" si="3"/>
        <v>48.059999999999995</v>
      </c>
      <c r="E44" s="120">
        <f>VLOOKUP(B44,'面试成绩汇总表(填写考生序号)'!$E$4:$M$63,8,FALSE)</f>
        <v>87.3</v>
      </c>
      <c r="F44" s="122">
        <f>VLOOKUP(B44,'面试成绩汇总表(填写考生序号)'!$E$4:$M$63,9,FALSE)</f>
        <v>34.92</v>
      </c>
      <c r="G44" s="122">
        <f t="shared" si="4"/>
        <v>82.97999999999999</v>
      </c>
      <c r="H44" s="123">
        <f aca="true" t="shared" si="6" ref="H44:H52">IF(COUNT(G44),RANK(G44,$G$43:$G$52),"")</f>
        <v>2</v>
      </c>
    </row>
    <row r="45" spans="1:8" ht="30" customHeight="1">
      <c r="A45" s="176"/>
      <c r="B45" s="130">
        <v>93102191317</v>
      </c>
      <c r="C45" s="120" t="s">
        <v>233</v>
      </c>
      <c r="D45" s="120">
        <f t="shared" si="3"/>
        <v>46.32</v>
      </c>
      <c r="E45" s="120">
        <f>VLOOKUP(B45,'面试成绩汇总表(填写考生序号)'!$E$4:$M$63,8,FALSE)</f>
        <v>80.4</v>
      </c>
      <c r="F45" s="122">
        <f>VLOOKUP(B45,'面试成绩汇总表(填写考生序号)'!$E$4:$M$63,9,FALSE)</f>
        <v>32.160000000000004</v>
      </c>
      <c r="G45" s="122">
        <f t="shared" si="4"/>
        <v>78.48</v>
      </c>
      <c r="H45" s="123">
        <f t="shared" si="6"/>
        <v>3</v>
      </c>
    </row>
    <row r="46" spans="1:8" ht="30" customHeight="1">
      <c r="A46" s="176"/>
      <c r="B46" s="130">
        <v>93102133102</v>
      </c>
      <c r="C46" s="120" t="s">
        <v>234</v>
      </c>
      <c r="D46" s="120">
        <f t="shared" si="3"/>
        <v>43.440000000000005</v>
      </c>
      <c r="E46" s="120">
        <f>VLOOKUP(B46,'面试成绩汇总表(填写考生序号)'!$E$4:$M$63,8,FALSE)</f>
        <v>75.6</v>
      </c>
      <c r="F46" s="122">
        <f>VLOOKUP(B46,'面试成绩汇总表(填写考生序号)'!$E$4:$M$63,9,FALSE)</f>
        <v>30.24</v>
      </c>
      <c r="G46" s="122">
        <f t="shared" si="4"/>
        <v>73.68</v>
      </c>
      <c r="H46" s="123">
        <f t="shared" si="6"/>
        <v>6</v>
      </c>
    </row>
    <row r="47" spans="1:8" ht="30" customHeight="1">
      <c r="A47" s="176"/>
      <c r="B47" s="130">
        <v>93102012109</v>
      </c>
      <c r="C47" s="120" t="s">
        <v>235</v>
      </c>
      <c r="D47" s="120">
        <f t="shared" si="3"/>
        <v>43.26</v>
      </c>
      <c r="E47" s="120">
        <f>VLOOKUP(B47,'面试成绩汇总表(填写考生序号)'!$E$4:$M$63,8,FALSE)</f>
        <v>86.8</v>
      </c>
      <c r="F47" s="122">
        <f>VLOOKUP(B47,'面试成绩汇总表(填写考生序号)'!$E$4:$M$63,9,FALSE)</f>
        <v>34.72</v>
      </c>
      <c r="G47" s="122">
        <f t="shared" si="4"/>
        <v>77.97999999999999</v>
      </c>
      <c r="H47" s="123">
        <f t="shared" si="6"/>
        <v>4</v>
      </c>
    </row>
    <row r="48" spans="1:8" ht="30" customHeight="1">
      <c r="A48" s="176"/>
      <c r="B48" s="130">
        <v>93102031320</v>
      </c>
      <c r="C48" s="120" t="s">
        <v>236</v>
      </c>
      <c r="D48" s="120">
        <f t="shared" si="3"/>
        <v>42.959999999999994</v>
      </c>
      <c r="E48" s="120">
        <f>VLOOKUP(B48,'面试成绩汇总表(填写考生序号)'!$E$4:$M$63,8,FALSE)</f>
        <v>73</v>
      </c>
      <c r="F48" s="122">
        <f>VLOOKUP(B48,'面试成绩汇总表(填写考生序号)'!$E$4:$M$63,9,FALSE)</f>
        <v>29.200000000000003</v>
      </c>
      <c r="G48" s="122">
        <f t="shared" si="4"/>
        <v>72.16</v>
      </c>
      <c r="H48" s="123">
        <f t="shared" si="6"/>
        <v>7</v>
      </c>
    </row>
    <row r="49" spans="1:8" ht="30" customHeight="1">
      <c r="A49" s="176"/>
      <c r="B49" s="130">
        <v>93102012022</v>
      </c>
      <c r="C49" s="120" t="s">
        <v>237</v>
      </c>
      <c r="D49" s="120">
        <f t="shared" si="3"/>
        <v>42.3</v>
      </c>
      <c r="E49" s="120">
        <f>VLOOKUP(B49,'面试成绩汇总表(填写考生序号)'!$E$4:$M$63,8,FALSE)</f>
        <v>72.4</v>
      </c>
      <c r="F49" s="122">
        <f>VLOOKUP(B49,'面试成绩汇总表(填写考生序号)'!$E$4:$M$63,9,FALSE)</f>
        <v>28.960000000000004</v>
      </c>
      <c r="G49" s="122">
        <f t="shared" si="4"/>
        <v>71.26</v>
      </c>
      <c r="H49" s="123">
        <f t="shared" si="6"/>
        <v>9</v>
      </c>
    </row>
    <row r="50" spans="1:8" ht="30" customHeight="1">
      <c r="A50" s="176"/>
      <c r="B50" s="130">
        <v>93102175113</v>
      </c>
      <c r="C50" s="120" t="s">
        <v>238</v>
      </c>
      <c r="D50" s="120">
        <f t="shared" si="3"/>
        <v>42.059999999999995</v>
      </c>
      <c r="E50" s="120">
        <f>VLOOKUP(B50,'面试成绩汇总表(填写考生序号)'!$E$4:$M$63,8,FALSE)</f>
        <v>80.6</v>
      </c>
      <c r="F50" s="122">
        <f>VLOOKUP(B50,'面试成绩汇总表(填写考生序号)'!$E$4:$M$63,9,FALSE)</f>
        <v>32.24</v>
      </c>
      <c r="G50" s="122">
        <f t="shared" si="4"/>
        <v>74.3</v>
      </c>
      <c r="H50" s="123">
        <f t="shared" si="6"/>
        <v>5</v>
      </c>
    </row>
    <row r="51" spans="1:8" ht="30" customHeight="1">
      <c r="A51" s="176"/>
      <c r="B51" s="130">
        <v>93102211812</v>
      </c>
      <c r="C51" s="120" t="s">
        <v>208</v>
      </c>
      <c r="D51" s="120">
        <f t="shared" si="3"/>
        <v>41.52</v>
      </c>
      <c r="E51" s="120">
        <f>VLOOKUP(B51,'面试成绩汇总表(填写考生序号)'!$E$4:$M$63,8,FALSE)</f>
        <v>74.8</v>
      </c>
      <c r="F51" s="122">
        <f>VLOOKUP(B51,'面试成绩汇总表(填写考生序号)'!$E$4:$M$63,9,FALSE)</f>
        <v>29.92</v>
      </c>
      <c r="G51" s="122">
        <f t="shared" si="4"/>
        <v>71.44</v>
      </c>
      <c r="H51" s="123">
        <f t="shared" si="6"/>
        <v>8</v>
      </c>
    </row>
    <row r="52" spans="1:8" ht="30" customHeight="1" hidden="1">
      <c r="A52" s="176"/>
      <c r="B52" s="130"/>
      <c r="C52" s="120"/>
      <c r="D52" s="120"/>
      <c r="E52" s="120"/>
      <c r="F52" s="122"/>
      <c r="G52" s="122"/>
      <c r="H52" s="123">
        <f t="shared" si="6"/>
      </c>
    </row>
    <row r="53" spans="1:8" ht="30" customHeight="1" hidden="1">
      <c r="A53" s="176" t="s">
        <v>15</v>
      </c>
      <c r="B53" s="32"/>
      <c r="C53" s="17"/>
      <c r="D53" s="17">
        <f t="shared" si="3"/>
        <v>0</v>
      </c>
      <c r="E53" s="17" t="e">
        <f>VLOOKUP(B53,'面试成绩汇总表(填写考生序号)'!$E$4:$M$63,8,FALSE)</f>
        <v>#N/A</v>
      </c>
      <c r="F53" s="19" t="e">
        <f>VLOOKUP(B53,'面试成绩汇总表(填写考生序号)'!$E$4:$M$63,9,FALSE)</f>
        <v>#N/A</v>
      </c>
      <c r="G53" s="19" t="e">
        <f t="shared" si="4"/>
        <v>#N/A</v>
      </c>
      <c r="H53" s="20">
        <f>IF(COUNT(G53),RANK(G53,$G$53:$G$57),"")</f>
      </c>
    </row>
    <row r="54" spans="1:8" ht="30" customHeight="1" hidden="1">
      <c r="A54" s="176"/>
      <c r="B54" s="32"/>
      <c r="C54" s="17"/>
      <c r="D54" s="17">
        <f t="shared" si="3"/>
        <v>0</v>
      </c>
      <c r="E54" s="17" t="e">
        <f>VLOOKUP(B54,'面试成绩汇总表(填写考生序号)'!$E$4:$M$63,8,FALSE)</f>
        <v>#N/A</v>
      </c>
      <c r="F54" s="19" t="e">
        <f>VLOOKUP(B54,'面试成绩汇总表(填写考生序号)'!$E$4:$M$63,9,FALSE)</f>
        <v>#N/A</v>
      </c>
      <c r="G54" s="19" t="e">
        <f t="shared" si="4"/>
        <v>#N/A</v>
      </c>
      <c r="H54" s="20">
        <f>IF(COUNT(G54),RANK(G54,$G$53:$G$57),"")</f>
      </c>
    </row>
    <row r="55" spans="1:8" ht="30" customHeight="1" hidden="1">
      <c r="A55" s="176"/>
      <c r="B55" s="32"/>
      <c r="C55" s="17"/>
      <c r="D55" s="17">
        <f t="shared" si="3"/>
        <v>0</v>
      </c>
      <c r="E55" s="17" t="e">
        <f>VLOOKUP(B55,'面试成绩汇总表(填写考生序号)'!$E$4:$M$63,8,FALSE)</f>
        <v>#N/A</v>
      </c>
      <c r="F55" s="19" t="e">
        <f>VLOOKUP(B55,'面试成绩汇总表(填写考生序号)'!$E$4:$M$63,9,FALSE)</f>
        <v>#N/A</v>
      </c>
      <c r="G55" s="19" t="e">
        <f t="shared" si="4"/>
        <v>#N/A</v>
      </c>
      <c r="H55" s="20">
        <f>IF(COUNT(G55),RANK(G55,$G$53:$G$57),"")</f>
      </c>
    </row>
    <row r="56" spans="1:8" ht="30" customHeight="1" hidden="1">
      <c r="A56" s="176"/>
      <c r="B56" s="32"/>
      <c r="C56" s="17"/>
      <c r="D56" s="17">
        <f t="shared" si="3"/>
        <v>0</v>
      </c>
      <c r="E56" s="17" t="e">
        <f>VLOOKUP(B56,'面试成绩汇总表(填写考生序号)'!$E$4:$M$63,8,FALSE)</f>
        <v>#N/A</v>
      </c>
      <c r="F56" s="19" t="e">
        <f>VLOOKUP(B56,'面试成绩汇总表(填写考生序号)'!$E$4:$M$63,9,FALSE)</f>
        <v>#N/A</v>
      </c>
      <c r="G56" s="19" t="e">
        <f t="shared" si="4"/>
        <v>#N/A</v>
      </c>
      <c r="H56" s="20">
        <f>IF(COUNT(G56),RANK(G56,$G$53:$G$57),"")</f>
      </c>
    </row>
    <row r="57" spans="1:8" ht="30" customHeight="1" hidden="1">
      <c r="A57" s="176"/>
      <c r="B57" s="32"/>
      <c r="C57" s="17"/>
      <c r="D57" s="17">
        <f t="shared" si="3"/>
        <v>0</v>
      </c>
      <c r="E57" s="17" t="e">
        <f>VLOOKUP(B57,'面试成绩汇总表(填写考生序号)'!$E$4:$M$63,8,FALSE)</f>
        <v>#N/A</v>
      </c>
      <c r="F57" s="19" t="e">
        <f>VLOOKUP(B57,'面试成绩汇总表(填写考生序号)'!$E$4:$M$63,9,FALSE)</f>
        <v>#N/A</v>
      </c>
      <c r="G57" s="19" t="e">
        <f t="shared" si="4"/>
        <v>#N/A</v>
      </c>
      <c r="H57" s="20">
        <f>IF(COUNT(G57),RANK(G57,$G$53:$G$57),"")</f>
      </c>
    </row>
    <row r="58" spans="1:8" ht="30" customHeight="1" hidden="1">
      <c r="A58" s="176" t="s">
        <v>16</v>
      </c>
      <c r="B58" s="32"/>
      <c r="C58" s="17"/>
      <c r="D58" s="17">
        <f t="shared" si="3"/>
        <v>0</v>
      </c>
      <c r="E58" s="17" t="e">
        <f>VLOOKUP(B58,'面试成绩汇总表(填写考生序号)'!$E$4:$M$63,8,FALSE)</f>
        <v>#N/A</v>
      </c>
      <c r="F58" s="19" t="e">
        <f>VLOOKUP(B58,'面试成绩汇总表(填写考生序号)'!$E$4:$M$63,9,FALSE)</f>
        <v>#N/A</v>
      </c>
      <c r="G58" s="19" t="e">
        <f t="shared" si="4"/>
        <v>#N/A</v>
      </c>
      <c r="H58" s="20">
        <f>IF(COUNT(G58),RANK(G58,$G$58:$G$62),"")</f>
      </c>
    </row>
    <row r="59" spans="1:8" ht="30" customHeight="1" hidden="1">
      <c r="A59" s="176"/>
      <c r="B59" s="32"/>
      <c r="C59" s="17"/>
      <c r="D59" s="17">
        <f t="shared" si="3"/>
        <v>0</v>
      </c>
      <c r="E59" s="17" t="e">
        <f>VLOOKUP(B59,'面试成绩汇总表(填写考生序号)'!$E$4:$M$63,8,FALSE)</f>
        <v>#N/A</v>
      </c>
      <c r="F59" s="19" t="e">
        <f>VLOOKUP(B59,'面试成绩汇总表(填写考生序号)'!$E$4:$M$63,9,FALSE)</f>
        <v>#N/A</v>
      </c>
      <c r="G59" s="19" t="e">
        <f t="shared" si="4"/>
        <v>#N/A</v>
      </c>
      <c r="H59" s="20">
        <f>IF(COUNT(G59),RANK(G59,$G$58:$G$62),"")</f>
      </c>
    </row>
    <row r="60" spans="1:8" ht="30" customHeight="1" hidden="1">
      <c r="A60" s="176"/>
      <c r="B60" s="32"/>
      <c r="C60" s="17"/>
      <c r="D60" s="17">
        <f t="shared" si="3"/>
        <v>0</v>
      </c>
      <c r="E60" s="17" t="e">
        <f>VLOOKUP(B60,'面试成绩汇总表(填写考生序号)'!$E$4:$M$63,8,FALSE)</f>
        <v>#N/A</v>
      </c>
      <c r="F60" s="19" t="e">
        <f>VLOOKUP(B60,'面试成绩汇总表(填写考生序号)'!$E$4:$M$63,9,FALSE)</f>
        <v>#N/A</v>
      </c>
      <c r="G60" s="19" t="e">
        <f t="shared" si="4"/>
        <v>#N/A</v>
      </c>
      <c r="H60" s="20">
        <f>IF(COUNT(G60),RANK(G60,$G$58:$G$62),"")</f>
      </c>
    </row>
    <row r="61" spans="1:8" ht="30" customHeight="1" hidden="1">
      <c r="A61" s="176"/>
      <c r="B61" s="32"/>
      <c r="C61" s="17"/>
      <c r="D61" s="17">
        <f t="shared" si="3"/>
        <v>0</v>
      </c>
      <c r="E61" s="17" t="e">
        <f>VLOOKUP(B61,'面试成绩汇总表(填写考生序号)'!$E$4:$M$63,8,FALSE)</f>
        <v>#N/A</v>
      </c>
      <c r="F61" s="19" t="e">
        <f>VLOOKUP(B61,'面试成绩汇总表(填写考生序号)'!$E$4:$M$63,9,FALSE)</f>
        <v>#N/A</v>
      </c>
      <c r="G61" s="19" t="e">
        <f t="shared" si="4"/>
        <v>#N/A</v>
      </c>
      <c r="H61" s="20">
        <f>IF(COUNT(G61),RANK(G61,$G$58:$G$62),"")</f>
      </c>
    </row>
    <row r="62" spans="1:8" ht="30" customHeight="1" hidden="1">
      <c r="A62" s="176"/>
      <c r="B62" s="32"/>
      <c r="C62" s="17"/>
      <c r="D62" s="17">
        <f t="shared" si="3"/>
        <v>0</v>
      </c>
      <c r="E62" s="17" t="e">
        <f>VLOOKUP(B62,'面试成绩汇总表(填写考生序号)'!$E$4:$M$63,8,FALSE)</f>
        <v>#N/A</v>
      </c>
      <c r="F62" s="19" t="e">
        <f>VLOOKUP(B62,'面试成绩汇总表(填写考生序号)'!$E$4:$M$63,9,FALSE)</f>
        <v>#N/A</v>
      </c>
      <c r="G62" s="19" t="e">
        <f t="shared" si="4"/>
        <v>#N/A</v>
      </c>
      <c r="H62" s="20">
        <f>IF(COUNT(G62),RANK(G62,$G$58:$G$62),"")</f>
      </c>
    </row>
    <row r="63" spans="1:8" ht="30" customHeight="1">
      <c r="A63" s="138" t="s">
        <v>93</v>
      </c>
      <c r="B63" s="179"/>
      <c r="C63" s="180"/>
      <c r="D63" s="180"/>
      <c r="E63" s="180"/>
      <c r="F63" s="180"/>
      <c r="G63" s="181"/>
      <c r="H63" s="182"/>
    </row>
  </sheetData>
  <sheetProtection/>
  <mergeCells count="15">
    <mergeCell ref="A53:A57"/>
    <mergeCell ref="A1:H1"/>
    <mergeCell ref="E16:F16"/>
    <mergeCell ref="E24:F24"/>
    <mergeCell ref="E29:F29"/>
    <mergeCell ref="A58:A62"/>
    <mergeCell ref="E42:F42"/>
    <mergeCell ref="B63:H63"/>
    <mergeCell ref="A3:A12"/>
    <mergeCell ref="A13:A17"/>
    <mergeCell ref="A18:A22"/>
    <mergeCell ref="A23:A27"/>
    <mergeCell ref="A28:A37"/>
    <mergeCell ref="A38:A42"/>
    <mergeCell ref="A43:A52"/>
  </mergeCells>
  <printOptions horizontalCentered="1"/>
  <pageMargins left="0.7083333333333334" right="0.7083333333333334" top="0.32" bottom="0.17" header="0.27" footer="0.26"/>
  <pageSetup fitToHeight="0" horizontalDpi="600" verticalDpi="600" orientation="portrait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1:B16384"/>
    </sheetView>
  </sheetViews>
  <sheetFormatPr defaultColWidth="9.00390625" defaultRowHeight="13.5"/>
  <cols>
    <col min="1" max="1" width="10.125" style="0" customWidth="1"/>
    <col min="2" max="2" width="13.75390625" style="0" hidden="1" customWidth="1"/>
    <col min="3" max="3" width="18.625" style="0" customWidth="1"/>
    <col min="4" max="4" width="18.375" style="0" customWidth="1"/>
    <col min="5" max="5" width="19.625" style="0" customWidth="1"/>
    <col min="6" max="6" width="18.25390625" style="0" customWidth="1"/>
    <col min="7" max="7" width="18.375" style="0" customWidth="1"/>
    <col min="8" max="8" width="15.00390625" style="0" customWidth="1"/>
    <col min="9" max="9" width="9.75390625" style="0" customWidth="1"/>
  </cols>
  <sheetData>
    <row r="1" spans="1:9" ht="49.5" customHeight="1">
      <c r="A1" s="156" t="s">
        <v>239</v>
      </c>
      <c r="B1" s="156"/>
      <c r="C1" s="157"/>
      <c r="D1" s="157"/>
      <c r="E1" s="157"/>
      <c r="F1" s="157"/>
      <c r="G1" s="157"/>
      <c r="H1" s="158"/>
      <c r="I1" s="159"/>
    </row>
    <row r="2" spans="1:9" s="1" customFormat="1" ht="42.75" customHeight="1">
      <c r="A2" s="108" t="s">
        <v>1</v>
      </c>
      <c r="B2" s="109" t="s">
        <v>18</v>
      </c>
      <c r="C2" s="109" t="s">
        <v>19</v>
      </c>
      <c r="D2" s="110" t="s">
        <v>20</v>
      </c>
      <c r="E2" s="110" t="s">
        <v>21</v>
      </c>
      <c r="F2" s="110" t="s">
        <v>195</v>
      </c>
      <c r="G2" s="110" t="s">
        <v>22</v>
      </c>
      <c r="H2" s="111" t="s">
        <v>23</v>
      </c>
      <c r="I2" s="112" t="s">
        <v>24</v>
      </c>
    </row>
    <row r="3" spans="1:9" ht="30" customHeight="1">
      <c r="A3" s="183" t="s">
        <v>196</v>
      </c>
      <c r="B3" s="134" t="s">
        <v>100</v>
      </c>
      <c r="C3" s="114" t="s">
        <v>102</v>
      </c>
      <c r="D3" s="115" t="s">
        <v>197</v>
      </c>
      <c r="E3" s="115">
        <f aca="true" t="shared" si="0" ref="E3:E11">D3*0.6</f>
        <v>53.64</v>
      </c>
      <c r="F3" s="116">
        <f>VLOOKUP(C3,'面试成绩汇总表(填写考生序号)'!$E$4:$M$63,8,FALSE)</f>
        <v>83.4</v>
      </c>
      <c r="G3" s="116">
        <f>VLOOKUP(C3,'面试成绩汇总表(填写考生序号)'!$E$4:$M$63,9,FALSE)</f>
        <v>33.36000000000001</v>
      </c>
      <c r="H3" s="79">
        <f>IF(G3="","",E3+G3)</f>
        <v>87</v>
      </c>
      <c r="I3" s="117">
        <f>IF(COUNT(H3),RANK(H3,$H$3:$H$12),"")</f>
        <v>6</v>
      </c>
    </row>
    <row r="4" spans="1:9" ht="30" customHeight="1">
      <c r="A4" s="176"/>
      <c r="B4" s="135" t="s">
        <v>103</v>
      </c>
      <c r="C4" s="119" t="s">
        <v>105</v>
      </c>
      <c r="D4" s="120" t="s">
        <v>198</v>
      </c>
      <c r="E4" s="120">
        <f t="shared" si="0"/>
        <v>53.52</v>
      </c>
      <c r="F4" s="120">
        <f>VLOOKUP(C4,'面试成绩汇总表(填写考生序号)'!$E$4:$M$63,8,FALSE)</f>
        <v>91.8</v>
      </c>
      <c r="G4" s="121">
        <f>VLOOKUP(C4,'面试成绩汇总表(填写考生序号)'!$E$4:$M$63,9,FALSE)</f>
        <v>36.72</v>
      </c>
      <c r="H4" s="122">
        <f aca="true" t="shared" si="1" ref="H4:H11">IF(G4="","",E4+G4)</f>
        <v>90.24000000000001</v>
      </c>
      <c r="I4" s="123">
        <f>IF(COUNT(H4),RANK(H4,$H$3:$H$12),"")</f>
        <v>1</v>
      </c>
    </row>
    <row r="5" spans="1:9" ht="30" customHeight="1">
      <c r="A5" s="176"/>
      <c r="B5" s="135" t="s">
        <v>106</v>
      </c>
      <c r="C5" s="119" t="s">
        <v>108</v>
      </c>
      <c r="D5" s="120" t="s">
        <v>199</v>
      </c>
      <c r="E5" s="120">
        <f t="shared" si="0"/>
        <v>53.1</v>
      </c>
      <c r="F5" s="120">
        <f>VLOOKUP(C5,'面试成绩汇总表(填写考生序号)'!$E$4:$M$63,8,FALSE)</f>
        <v>83.2</v>
      </c>
      <c r="G5" s="121">
        <f>VLOOKUP(C5,'面试成绩汇总表(填写考生序号)'!$E$4:$M$63,9,FALSE)</f>
        <v>33.28</v>
      </c>
      <c r="H5" s="122">
        <f t="shared" si="1"/>
        <v>86.38</v>
      </c>
      <c r="I5" s="123">
        <f>IF(COUNT(H5),RANK(H5,$H$3:$H$12),"")</f>
        <v>7</v>
      </c>
    </row>
    <row r="6" spans="1:9" ht="30" customHeight="1">
      <c r="A6" s="176"/>
      <c r="B6" s="135" t="s">
        <v>109</v>
      </c>
      <c r="C6" s="119" t="s">
        <v>111</v>
      </c>
      <c r="D6" s="120" t="s">
        <v>200</v>
      </c>
      <c r="E6" s="120">
        <f t="shared" si="0"/>
        <v>52.8</v>
      </c>
      <c r="F6" s="120">
        <f>VLOOKUP(C6,'面试成绩汇总表(填写考生序号)'!$E$4:$M$63,8,FALSE)</f>
        <v>86.2</v>
      </c>
      <c r="G6" s="121">
        <f>VLOOKUP(C6,'面试成绩汇总表(填写考生序号)'!$E$4:$M$63,9,FALSE)</f>
        <v>34.480000000000004</v>
      </c>
      <c r="H6" s="122">
        <f t="shared" si="1"/>
        <v>87.28</v>
      </c>
      <c r="I6" s="123">
        <f aca="true" t="shared" si="2" ref="I6:I12">IF(COUNT(H6),RANK(H6,$H$3:$H$12),"")</f>
        <v>3</v>
      </c>
    </row>
    <row r="7" spans="1:9" ht="30" customHeight="1">
      <c r="A7" s="176"/>
      <c r="B7" s="135" t="s">
        <v>112</v>
      </c>
      <c r="C7" s="119" t="s">
        <v>114</v>
      </c>
      <c r="D7" s="120" t="s">
        <v>201</v>
      </c>
      <c r="E7" s="120">
        <f t="shared" si="0"/>
        <v>52.68</v>
      </c>
      <c r="F7" s="120">
        <f>VLOOKUP(C7,'面试成绩汇总表(填写考生序号)'!$E$4:$M$63,8,FALSE)</f>
        <v>81.8</v>
      </c>
      <c r="G7" s="121">
        <f>VLOOKUP(C7,'面试成绩汇总表(填写考生序号)'!$E$4:$M$63,9,FALSE)</f>
        <v>32.72</v>
      </c>
      <c r="H7" s="122">
        <f t="shared" si="1"/>
        <v>85.4</v>
      </c>
      <c r="I7" s="123">
        <f t="shared" si="2"/>
        <v>8</v>
      </c>
    </row>
    <row r="8" spans="1:9" ht="30" customHeight="1">
      <c r="A8" s="176"/>
      <c r="B8" s="135" t="s">
        <v>115</v>
      </c>
      <c r="C8" s="119" t="s">
        <v>117</v>
      </c>
      <c r="D8" s="120" t="s">
        <v>202</v>
      </c>
      <c r="E8" s="120">
        <f t="shared" si="0"/>
        <v>52.559999999999995</v>
      </c>
      <c r="F8" s="120">
        <f>VLOOKUP(C8,'面试成绩汇总表(填写考生序号)'!$E$4:$M$63,8,FALSE)</f>
        <v>86.8</v>
      </c>
      <c r="G8" s="121">
        <f>VLOOKUP(C8,'面试成绩汇总表(填写考生序号)'!$E$4:$M$63,9,FALSE)</f>
        <v>34.72</v>
      </c>
      <c r="H8" s="122">
        <f t="shared" si="1"/>
        <v>87.28</v>
      </c>
      <c r="I8" s="123">
        <f t="shared" si="2"/>
        <v>3</v>
      </c>
    </row>
    <row r="9" spans="1:9" ht="30" customHeight="1">
      <c r="A9" s="176"/>
      <c r="B9" s="135" t="s">
        <v>118</v>
      </c>
      <c r="C9" s="119" t="s">
        <v>120</v>
      </c>
      <c r="D9" s="120" t="s">
        <v>202</v>
      </c>
      <c r="E9" s="120">
        <f t="shared" si="0"/>
        <v>52.559999999999995</v>
      </c>
      <c r="F9" s="120">
        <f>VLOOKUP(C9,'面试成绩汇总表(填写考生序号)'!$E$4:$M$63,8,FALSE)</f>
        <v>72.8</v>
      </c>
      <c r="G9" s="121">
        <f>VLOOKUP(C9,'面试成绩汇总表(填写考生序号)'!$E$4:$M$63,9,FALSE)</f>
        <v>29.12</v>
      </c>
      <c r="H9" s="122">
        <f t="shared" si="1"/>
        <v>81.67999999999999</v>
      </c>
      <c r="I9" s="123">
        <f t="shared" si="2"/>
        <v>9</v>
      </c>
    </row>
    <row r="10" spans="1:9" ht="30" customHeight="1">
      <c r="A10" s="176"/>
      <c r="B10" s="135" t="s">
        <v>121</v>
      </c>
      <c r="C10" s="119" t="s">
        <v>123</v>
      </c>
      <c r="D10" s="120" t="s">
        <v>203</v>
      </c>
      <c r="E10" s="120">
        <f t="shared" si="0"/>
        <v>52.26</v>
      </c>
      <c r="F10" s="120">
        <f>VLOOKUP(C10,'面试成绩汇总表(填写考生序号)'!$E$4:$M$63,8,FALSE)</f>
        <v>89.6</v>
      </c>
      <c r="G10" s="121">
        <f>VLOOKUP(C10,'面试成绩汇总表(填写考生序号)'!$E$4:$M$63,9,FALSE)</f>
        <v>35.839999999999996</v>
      </c>
      <c r="H10" s="122">
        <f t="shared" si="1"/>
        <v>88.1</v>
      </c>
      <c r="I10" s="123">
        <f t="shared" si="2"/>
        <v>2</v>
      </c>
    </row>
    <row r="11" spans="1:9" ht="30" customHeight="1">
      <c r="A11" s="176"/>
      <c r="B11" s="135" t="s">
        <v>124</v>
      </c>
      <c r="C11" s="119" t="s">
        <v>126</v>
      </c>
      <c r="D11" s="120" t="s">
        <v>204</v>
      </c>
      <c r="E11" s="120">
        <f t="shared" si="0"/>
        <v>52.08</v>
      </c>
      <c r="F11" s="120">
        <f>VLOOKUP(C11,'面试成绩汇总表(填写考生序号)'!$E$4:$M$63,8,FALSE)</f>
        <v>88</v>
      </c>
      <c r="G11" s="122">
        <f>VLOOKUP(C11,'面试成绩汇总表(填写考生序号)'!$E$4:$M$63,9,FALSE)</f>
        <v>35.2</v>
      </c>
      <c r="H11" s="122">
        <f t="shared" si="1"/>
        <v>87.28</v>
      </c>
      <c r="I11" s="123">
        <f t="shared" si="2"/>
        <v>3</v>
      </c>
    </row>
    <row r="12" spans="1:9" ht="30" customHeight="1" hidden="1">
      <c r="A12" s="176"/>
      <c r="B12" s="135"/>
      <c r="C12" s="119"/>
      <c r="D12" s="120"/>
      <c r="E12" s="120"/>
      <c r="F12" s="120"/>
      <c r="G12" s="122"/>
      <c r="H12" s="122"/>
      <c r="I12" s="123">
        <f t="shared" si="2"/>
      </c>
    </row>
    <row r="13" spans="1:9" ht="30" customHeight="1">
      <c r="A13" s="176" t="s">
        <v>205</v>
      </c>
      <c r="B13" s="136" t="s">
        <v>127</v>
      </c>
      <c r="C13" s="130">
        <v>93102131417</v>
      </c>
      <c r="D13" s="120" t="s">
        <v>206</v>
      </c>
      <c r="E13" s="120">
        <f aca="true" t="shared" si="3" ref="E13:E62">D13*0.6</f>
        <v>42.35999999999999</v>
      </c>
      <c r="F13" s="120">
        <f>VLOOKUP(C13,'面试成绩汇总表(填写考生序号)'!$E$4:$M$63,8,FALSE)</f>
        <v>91.6</v>
      </c>
      <c r="G13" s="122">
        <f>VLOOKUP(C13,'面试成绩汇总表(填写考生序号)'!$E$4:$M$63,9,FALSE)</f>
        <v>36.64</v>
      </c>
      <c r="H13" s="122">
        <f aca="true" t="shared" si="4" ref="H13:H62">IF(G13="","",E13+G13)</f>
        <v>79</v>
      </c>
      <c r="I13" s="123">
        <f>IF(COUNT(H13),RANK(H13,$H$13:$H$17),"")</f>
        <v>1</v>
      </c>
    </row>
    <row r="14" spans="1:9" ht="30" customHeight="1">
      <c r="A14" s="176"/>
      <c r="B14" s="136" t="s">
        <v>129</v>
      </c>
      <c r="C14" s="130">
        <v>93102143302</v>
      </c>
      <c r="D14" s="120" t="s">
        <v>207</v>
      </c>
      <c r="E14" s="120">
        <f t="shared" si="3"/>
        <v>42</v>
      </c>
      <c r="F14" s="120">
        <f>VLOOKUP(C14,'面试成绩汇总表(填写考生序号)'!$E$4:$M$63,8,FALSE)</f>
        <v>82.8</v>
      </c>
      <c r="G14" s="122">
        <f>VLOOKUP(C14,'面试成绩汇总表(填写考生序号)'!$E$4:$M$63,9,FALSE)</f>
        <v>33.12</v>
      </c>
      <c r="H14" s="122">
        <f t="shared" si="4"/>
        <v>75.12</v>
      </c>
      <c r="I14" s="123">
        <f>IF(COUNT(H14),RANK(H14,$H$13:$H$17),"")</f>
        <v>2</v>
      </c>
    </row>
    <row r="15" spans="1:9" ht="30" customHeight="1">
      <c r="A15" s="184"/>
      <c r="B15" s="136" t="s">
        <v>131</v>
      </c>
      <c r="C15" s="130">
        <v>93102214322</v>
      </c>
      <c r="D15" s="120" t="s">
        <v>208</v>
      </c>
      <c r="E15" s="120">
        <f t="shared" si="3"/>
        <v>41.52</v>
      </c>
      <c r="F15" s="120">
        <f>VLOOKUP(C15,'面试成绩汇总表(填写考生序号)'!$E$4:$M$63,8,FALSE)</f>
        <v>81.4</v>
      </c>
      <c r="G15" s="122">
        <f>VLOOKUP(C15,'面试成绩汇总表(填写考生序号)'!$E$4:$M$63,9,FALSE)</f>
        <v>32.56</v>
      </c>
      <c r="H15" s="122">
        <f t="shared" si="4"/>
        <v>74.08000000000001</v>
      </c>
      <c r="I15" s="123">
        <f>IF(COUNT(H15),RANK(H15,$H$13:$H$17),"")</f>
        <v>3</v>
      </c>
    </row>
    <row r="16" spans="1:9" ht="30" customHeight="1">
      <c r="A16" s="184"/>
      <c r="B16" s="136" t="s">
        <v>133</v>
      </c>
      <c r="C16" s="130">
        <v>93102176302</v>
      </c>
      <c r="D16" s="120" t="s">
        <v>209</v>
      </c>
      <c r="E16" s="120">
        <f t="shared" si="3"/>
        <v>40.32</v>
      </c>
      <c r="F16" s="177" t="s">
        <v>194</v>
      </c>
      <c r="G16" s="178"/>
      <c r="H16" s="122">
        <f t="shared" si="4"/>
      </c>
      <c r="I16" s="123">
        <f>IF(COUNT(H16),RANK(H16,$H$13:$H$17),"")</f>
      </c>
    </row>
    <row r="17" spans="1:9" ht="30" customHeight="1" hidden="1">
      <c r="A17" s="184"/>
      <c r="B17" s="136"/>
      <c r="C17" s="130"/>
      <c r="D17" s="120"/>
      <c r="E17" s="120"/>
      <c r="F17" s="120"/>
      <c r="G17" s="122"/>
      <c r="H17" s="122"/>
      <c r="I17" s="123">
        <f>IF(COUNT(H17),RANK(H17,$H$13:$H$17),"")</f>
      </c>
    </row>
    <row r="18" spans="1:9" ht="30" customHeight="1">
      <c r="A18" s="176" t="s">
        <v>210</v>
      </c>
      <c r="B18" s="136" t="s">
        <v>135</v>
      </c>
      <c r="C18" s="130">
        <v>93102062502</v>
      </c>
      <c r="D18" s="120" t="s">
        <v>211</v>
      </c>
      <c r="E18" s="120">
        <f t="shared" si="3"/>
        <v>46.98</v>
      </c>
      <c r="F18" s="120">
        <f>VLOOKUP(C18,'面试成绩汇总表(填写考生序号)'!$E$4:$M$63,8,FALSE)</f>
        <v>86.5</v>
      </c>
      <c r="G18" s="122">
        <f>VLOOKUP(C18,'面试成绩汇总表(填写考生序号)'!$E$4:$M$63,9,FALSE)</f>
        <v>34.6</v>
      </c>
      <c r="H18" s="122">
        <f t="shared" si="4"/>
        <v>81.58</v>
      </c>
      <c r="I18" s="123">
        <f>IF(COUNT(H18),RANK(H18,$H$18:$H$22),"")</f>
        <v>1</v>
      </c>
    </row>
    <row r="19" spans="1:9" ht="30" customHeight="1">
      <c r="A19" s="176"/>
      <c r="B19" s="136" t="s">
        <v>137</v>
      </c>
      <c r="C19" s="130">
        <v>93102041303</v>
      </c>
      <c r="D19" s="120" t="s">
        <v>212</v>
      </c>
      <c r="E19" s="120">
        <f t="shared" si="3"/>
        <v>43.5</v>
      </c>
      <c r="F19" s="120">
        <f>VLOOKUP(C19,'面试成绩汇总表(填写考生序号)'!$E$4:$M$63,8,FALSE)</f>
        <v>85.4</v>
      </c>
      <c r="G19" s="122">
        <f>VLOOKUP(C19,'面试成绩汇总表(填写考生序号)'!$E$4:$M$63,9,FALSE)</f>
        <v>34.160000000000004</v>
      </c>
      <c r="H19" s="122">
        <f t="shared" si="4"/>
        <v>77.66</v>
      </c>
      <c r="I19" s="123">
        <f>IF(COUNT(H19),RANK(H19,$H$18:$H$22),"")</f>
        <v>2</v>
      </c>
    </row>
    <row r="20" spans="1:9" ht="30" customHeight="1">
      <c r="A20" s="184"/>
      <c r="B20" s="136" t="s">
        <v>139</v>
      </c>
      <c r="C20" s="130">
        <v>93102033512</v>
      </c>
      <c r="D20" s="120" t="s">
        <v>213</v>
      </c>
      <c r="E20" s="120">
        <f t="shared" si="3"/>
        <v>40.08</v>
      </c>
      <c r="F20" s="120">
        <f>VLOOKUP(C20,'面试成绩汇总表(填写考生序号)'!$E$4:$M$63,8,FALSE)</f>
        <v>83.6</v>
      </c>
      <c r="G20" s="122">
        <f>VLOOKUP(C20,'面试成绩汇总表(填写考生序号)'!$E$4:$M$63,9,FALSE)</f>
        <v>33.44</v>
      </c>
      <c r="H20" s="122">
        <f t="shared" si="4"/>
        <v>73.52</v>
      </c>
      <c r="I20" s="123">
        <f>IF(COUNT(H20),RANK(H20,$H$18:$H$22),"")</f>
        <v>3</v>
      </c>
    </row>
    <row r="21" spans="1:9" ht="30" customHeight="1" hidden="1">
      <c r="A21" s="184"/>
      <c r="B21" s="136"/>
      <c r="C21" s="130"/>
      <c r="D21" s="120"/>
      <c r="E21" s="120"/>
      <c r="F21" s="120"/>
      <c r="G21" s="122"/>
      <c r="H21" s="122"/>
      <c r="I21" s="123">
        <f>IF(COUNT(H21),RANK(H21,$H$18:$H$22),"")</f>
      </c>
    </row>
    <row r="22" spans="1:9" ht="30" customHeight="1" hidden="1">
      <c r="A22" s="184"/>
      <c r="B22" s="136"/>
      <c r="C22" s="130"/>
      <c r="D22" s="120"/>
      <c r="E22" s="120"/>
      <c r="F22" s="120"/>
      <c r="G22" s="122"/>
      <c r="H22" s="122"/>
      <c r="I22" s="123">
        <f>IF(COUNT(H22),RANK(H22,$H$18:$H$22),"")</f>
      </c>
    </row>
    <row r="23" spans="1:9" ht="30" customHeight="1">
      <c r="A23" s="176" t="s">
        <v>214</v>
      </c>
      <c r="B23" s="136" t="s">
        <v>141</v>
      </c>
      <c r="C23" s="130">
        <v>93102013215</v>
      </c>
      <c r="D23" s="120" t="s">
        <v>215</v>
      </c>
      <c r="E23" s="120">
        <f>D23*0.6</f>
        <v>50.64</v>
      </c>
      <c r="F23" s="120">
        <f>VLOOKUP(C23,'面试成绩汇总表(填写考生序号)'!$E$4:$M$63,8,FALSE)</f>
        <v>82</v>
      </c>
      <c r="G23" s="122">
        <f>VLOOKUP(C23,'面试成绩汇总表(填写考生序号)'!$E$4:$M$63,9,FALSE)</f>
        <v>32.800000000000004</v>
      </c>
      <c r="H23" s="122">
        <f>IF(G23="","",E23+G23)</f>
        <v>83.44</v>
      </c>
      <c r="I23" s="123">
        <f>IF(COUNT(H23),RANK(H23,$H$23:$H$27),"")</f>
        <v>1</v>
      </c>
    </row>
    <row r="24" spans="1:9" ht="30" customHeight="1">
      <c r="A24" s="176"/>
      <c r="B24" s="136" t="s">
        <v>143</v>
      </c>
      <c r="C24" s="130">
        <v>93102213726</v>
      </c>
      <c r="D24" s="120" t="s">
        <v>216</v>
      </c>
      <c r="E24" s="120">
        <f>D24*0.6</f>
        <v>47.04</v>
      </c>
      <c r="F24" s="177" t="s">
        <v>194</v>
      </c>
      <c r="G24" s="178"/>
      <c r="H24" s="122">
        <f>IF(G24="","",E24+G24)</f>
      </c>
      <c r="I24" s="123">
        <f>IF(COUNT(H24),RANK(H24,$H$23:$H$27),"")</f>
      </c>
    </row>
    <row r="25" spans="1:9" ht="30" customHeight="1">
      <c r="A25" s="184"/>
      <c r="B25" s="136" t="s">
        <v>145</v>
      </c>
      <c r="C25" s="130">
        <v>93102167818</v>
      </c>
      <c r="D25" s="120" t="s">
        <v>217</v>
      </c>
      <c r="E25" s="120">
        <f>D25*0.6</f>
        <v>44.76</v>
      </c>
      <c r="F25" s="120">
        <f>VLOOKUP(C25,'面试成绩汇总表(填写考生序号)'!$E$4:$M$63,8,FALSE)</f>
        <v>72.8</v>
      </c>
      <c r="G25" s="122">
        <f>VLOOKUP(C25,'面试成绩汇总表(填写考生序号)'!$E$4:$M$63,9,FALSE)</f>
        <v>29.12</v>
      </c>
      <c r="H25" s="122">
        <f>IF(G25="","",E25+G25)</f>
        <v>73.88</v>
      </c>
      <c r="I25" s="123">
        <f>IF(COUNT(H25),RANK(H25,$H$23:$H$27),"")</f>
        <v>2</v>
      </c>
    </row>
    <row r="26" spans="1:9" ht="30" customHeight="1" hidden="1">
      <c r="A26" s="184"/>
      <c r="B26" s="136"/>
      <c r="C26" s="130"/>
      <c r="D26" s="120"/>
      <c r="E26" s="120"/>
      <c r="F26" s="120"/>
      <c r="G26" s="122"/>
      <c r="H26" s="122"/>
      <c r="I26" s="123">
        <f>IF(COUNT(H26),RANK(H26,$H$23:$H$27),"")</f>
      </c>
    </row>
    <row r="27" spans="1:9" ht="30" customHeight="1" hidden="1">
      <c r="A27" s="184"/>
      <c r="B27" s="136"/>
      <c r="C27" s="130"/>
      <c r="D27" s="120"/>
      <c r="E27" s="120"/>
      <c r="F27" s="120"/>
      <c r="G27" s="122"/>
      <c r="H27" s="122"/>
      <c r="I27" s="123">
        <f>IF(COUNT(H27),RANK(H27,$H$23:$H$27),"")</f>
      </c>
    </row>
    <row r="28" spans="1:9" ht="30" customHeight="1">
      <c r="A28" s="176" t="s">
        <v>218</v>
      </c>
      <c r="B28" s="135" t="s">
        <v>147</v>
      </c>
      <c r="C28" s="130">
        <v>93102220919</v>
      </c>
      <c r="D28" s="120" t="s">
        <v>219</v>
      </c>
      <c r="E28" s="120">
        <f t="shared" si="3"/>
        <v>50.699999999999996</v>
      </c>
      <c r="F28" s="120">
        <f>VLOOKUP(C28,'面试成绩汇总表(填写考生序号)'!$E$4:$M$63,8,FALSE)</f>
        <v>86.1</v>
      </c>
      <c r="G28" s="122">
        <f>VLOOKUP(C28,'面试成绩汇总表(填写考生序号)'!$E$4:$M$63,9,FALSE)</f>
        <v>34.44</v>
      </c>
      <c r="H28" s="122">
        <f t="shared" si="4"/>
        <v>85.13999999999999</v>
      </c>
      <c r="I28" s="123">
        <f>IF(COUNT(H28),RANK(H28,$H$28:$H$37),"")</f>
        <v>2</v>
      </c>
    </row>
    <row r="29" spans="1:9" ht="30" customHeight="1">
      <c r="A29" s="176"/>
      <c r="B29" s="135" t="s">
        <v>149</v>
      </c>
      <c r="C29" s="130">
        <v>93102013710</v>
      </c>
      <c r="D29" s="120" t="s">
        <v>220</v>
      </c>
      <c r="E29" s="120">
        <f t="shared" si="3"/>
        <v>49.92</v>
      </c>
      <c r="F29" s="177" t="s">
        <v>194</v>
      </c>
      <c r="G29" s="178"/>
      <c r="H29" s="122">
        <f t="shared" si="4"/>
      </c>
      <c r="I29" s="123">
        <f aca="true" t="shared" si="5" ref="I29:I37">IF(COUNT(H29),RANK(H29,$H$28:$H$37),"")</f>
      </c>
    </row>
    <row r="30" spans="1:9" ht="30" customHeight="1">
      <c r="A30" s="176"/>
      <c r="B30" s="135" t="s">
        <v>151</v>
      </c>
      <c r="C30" s="130">
        <v>93102053230</v>
      </c>
      <c r="D30" s="120" t="s">
        <v>221</v>
      </c>
      <c r="E30" s="120">
        <f t="shared" si="3"/>
        <v>49.559999999999995</v>
      </c>
      <c r="F30" s="120">
        <f>VLOOKUP(C30,'面试成绩汇总表(填写考生序号)'!$E$4:$M$63,8,FALSE)</f>
        <v>71.7</v>
      </c>
      <c r="G30" s="122">
        <f>VLOOKUP(C30,'面试成绩汇总表(填写考生序号)'!$E$4:$M$63,9,FALSE)</f>
        <v>28.680000000000003</v>
      </c>
      <c r="H30" s="122">
        <f t="shared" si="4"/>
        <v>78.24</v>
      </c>
      <c r="I30" s="123">
        <f t="shared" si="5"/>
        <v>7</v>
      </c>
    </row>
    <row r="31" spans="1:9" ht="30" customHeight="1">
      <c r="A31" s="176"/>
      <c r="B31" s="135" t="s">
        <v>153</v>
      </c>
      <c r="C31" s="130">
        <v>93102073012</v>
      </c>
      <c r="D31" s="120" t="s">
        <v>221</v>
      </c>
      <c r="E31" s="120">
        <f t="shared" si="3"/>
        <v>49.559999999999995</v>
      </c>
      <c r="F31" s="120">
        <f>VLOOKUP(C31,'面试成绩汇总表(填写考生序号)'!$E$4:$M$63,8,FALSE)</f>
        <v>75.4</v>
      </c>
      <c r="G31" s="122">
        <f>VLOOKUP(C31,'面试成绩汇总表(填写考生序号)'!$E$4:$M$63,9,FALSE)</f>
        <v>30.160000000000004</v>
      </c>
      <c r="H31" s="122">
        <f t="shared" si="4"/>
        <v>79.72</v>
      </c>
      <c r="I31" s="123">
        <f t="shared" si="5"/>
        <v>6</v>
      </c>
    </row>
    <row r="32" spans="1:9" ht="30" customHeight="1">
      <c r="A32" s="176"/>
      <c r="B32" s="135" t="s">
        <v>155</v>
      </c>
      <c r="C32" s="130">
        <v>93102225506</v>
      </c>
      <c r="D32" s="120" t="s">
        <v>222</v>
      </c>
      <c r="E32" s="120">
        <f t="shared" si="3"/>
        <v>49.379999999999995</v>
      </c>
      <c r="F32" s="120">
        <f>VLOOKUP(C32,'面试成绩汇总表(填写考生序号)'!$E$4:$M$63,8,FALSE)</f>
        <v>93</v>
      </c>
      <c r="G32" s="122">
        <f>VLOOKUP(C32,'面试成绩汇总表(填写考生序号)'!$E$4:$M$63,9,FALSE)</f>
        <v>37.2</v>
      </c>
      <c r="H32" s="122">
        <f t="shared" si="4"/>
        <v>86.58</v>
      </c>
      <c r="I32" s="123">
        <f t="shared" si="5"/>
        <v>1</v>
      </c>
    </row>
    <row r="33" spans="1:9" ht="30" customHeight="1">
      <c r="A33" s="176"/>
      <c r="B33" s="135" t="s">
        <v>157</v>
      </c>
      <c r="C33" s="130">
        <v>93102040404</v>
      </c>
      <c r="D33" s="120" t="s">
        <v>223</v>
      </c>
      <c r="E33" s="120">
        <f t="shared" si="3"/>
        <v>49.32</v>
      </c>
      <c r="F33" s="120">
        <f>VLOOKUP(C33,'面试成绩汇总表(填写考生序号)'!$E$4:$M$63,8,FALSE)</f>
        <v>84.2</v>
      </c>
      <c r="G33" s="122">
        <f>VLOOKUP(C33,'面试成绩汇总表(填写考生序号)'!$E$4:$M$63,9,FALSE)</f>
        <v>33.68</v>
      </c>
      <c r="H33" s="122">
        <f t="shared" si="4"/>
        <v>83</v>
      </c>
      <c r="I33" s="123">
        <f t="shared" si="5"/>
        <v>3</v>
      </c>
    </row>
    <row r="34" spans="1:9" ht="30" customHeight="1">
      <c r="A34" s="176"/>
      <c r="B34" s="135" t="s">
        <v>159</v>
      </c>
      <c r="C34" s="130">
        <v>93102167003</v>
      </c>
      <c r="D34" s="120" t="s">
        <v>224</v>
      </c>
      <c r="E34" s="120">
        <f t="shared" si="3"/>
        <v>49.26</v>
      </c>
      <c r="F34" s="120">
        <f>VLOOKUP(C34,'面试成绩汇总表(填写考生序号)'!$E$4:$M$63,8,FALSE)</f>
        <v>69.7</v>
      </c>
      <c r="G34" s="122">
        <f>VLOOKUP(C34,'面试成绩汇总表(填写考生序号)'!$E$4:$M$63,9,FALSE)</f>
        <v>27.880000000000003</v>
      </c>
      <c r="H34" s="122">
        <f t="shared" si="4"/>
        <v>77.14</v>
      </c>
      <c r="I34" s="123">
        <f t="shared" si="5"/>
        <v>8</v>
      </c>
    </row>
    <row r="35" spans="1:9" ht="30" customHeight="1">
      <c r="A35" s="176"/>
      <c r="B35" s="135" t="s">
        <v>161</v>
      </c>
      <c r="C35" s="130">
        <v>93102053911</v>
      </c>
      <c r="D35" s="120" t="s">
        <v>225</v>
      </c>
      <c r="E35" s="120">
        <f t="shared" si="3"/>
        <v>47.58</v>
      </c>
      <c r="F35" s="120">
        <f>VLOOKUP(C35,'面试成绩汇总表(填写考生序号)'!$E$4:$M$63,8,FALSE)</f>
        <v>80.8</v>
      </c>
      <c r="G35" s="122">
        <f>VLOOKUP(C35,'面试成绩汇总表(填写考生序号)'!$E$4:$M$63,9,FALSE)</f>
        <v>32.32</v>
      </c>
      <c r="H35" s="122">
        <f t="shared" si="4"/>
        <v>79.9</v>
      </c>
      <c r="I35" s="123">
        <f t="shared" si="5"/>
        <v>5</v>
      </c>
    </row>
    <row r="36" spans="1:9" ht="30" customHeight="1">
      <c r="A36" s="176"/>
      <c r="B36" s="135" t="s">
        <v>163</v>
      </c>
      <c r="C36" s="130">
        <v>93102163103</v>
      </c>
      <c r="D36" s="120" t="s">
        <v>226</v>
      </c>
      <c r="E36" s="120">
        <f t="shared" si="3"/>
        <v>47.52</v>
      </c>
      <c r="F36" s="120">
        <f>VLOOKUP(C36,'面试成绩汇总表(填写考生序号)'!$E$4:$M$63,8,FALSE)</f>
        <v>81.3</v>
      </c>
      <c r="G36" s="122">
        <f>VLOOKUP(C36,'面试成绩汇总表(填写考生序号)'!$E$4:$M$63,9,FALSE)</f>
        <v>32.52</v>
      </c>
      <c r="H36" s="122">
        <f t="shared" si="4"/>
        <v>80.04</v>
      </c>
      <c r="I36" s="123">
        <f t="shared" si="5"/>
        <v>4</v>
      </c>
    </row>
    <row r="37" spans="1:9" ht="30" customHeight="1" hidden="1">
      <c r="A37" s="176"/>
      <c r="B37" s="135"/>
      <c r="C37" s="130"/>
      <c r="D37" s="120"/>
      <c r="E37" s="120"/>
      <c r="F37" s="120"/>
      <c r="G37" s="122"/>
      <c r="H37" s="122"/>
      <c r="I37" s="123">
        <f t="shared" si="5"/>
      </c>
    </row>
    <row r="38" spans="1:9" ht="30" customHeight="1">
      <c r="A38" s="176" t="s">
        <v>13</v>
      </c>
      <c r="B38" s="135" t="s">
        <v>165</v>
      </c>
      <c r="C38" s="130">
        <v>93102154325</v>
      </c>
      <c r="D38" s="120" t="s">
        <v>227</v>
      </c>
      <c r="E38" s="120">
        <f>D38*0.6</f>
        <v>51.72</v>
      </c>
      <c r="F38" s="120">
        <f>VLOOKUP(C38,'面试成绩汇总表(填写考生序号)'!$E$4:$M$63,8,FALSE)</f>
        <v>85.2</v>
      </c>
      <c r="G38" s="122">
        <f>VLOOKUP(C38,'面试成绩汇总表(填写考生序号)'!$E$4:$M$63,9,FALSE)</f>
        <v>34.080000000000005</v>
      </c>
      <c r="H38" s="122">
        <f>IF(G38="","",E38+G38)</f>
        <v>85.80000000000001</v>
      </c>
      <c r="I38" s="123">
        <f>IF(COUNT(H38),RANK(H38,$H$38:$H$42),"")</f>
        <v>1</v>
      </c>
    </row>
    <row r="39" spans="1:9" ht="30" customHeight="1">
      <c r="A39" s="176"/>
      <c r="B39" s="135" t="s">
        <v>167</v>
      </c>
      <c r="C39" s="130">
        <v>93102042420</v>
      </c>
      <c r="D39" s="120" t="s">
        <v>228</v>
      </c>
      <c r="E39" s="120">
        <f>D39*0.6</f>
        <v>51.66</v>
      </c>
      <c r="F39" s="120">
        <f>VLOOKUP(C39,'面试成绩汇总表(填写考生序号)'!$E$4:$M$63,8,FALSE)</f>
        <v>85</v>
      </c>
      <c r="G39" s="122">
        <f>VLOOKUP(C39,'面试成绩汇总表(填写考生序号)'!$E$4:$M$63,9,FALSE)</f>
        <v>34</v>
      </c>
      <c r="H39" s="122">
        <f>IF(G39="","",E39+G39)</f>
        <v>85.66</v>
      </c>
      <c r="I39" s="123">
        <f>IF(COUNT(H39),RANK(H39,$H$38:$H$42),"")</f>
        <v>2</v>
      </c>
    </row>
    <row r="40" spans="1:9" ht="30" customHeight="1">
      <c r="A40" s="176"/>
      <c r="B40" s="135" t="s">
        <v>169</v>
      </c>
      <c r="C40" s="130">
        <v>93102031620</v>
      </c>
      <c r="D40" s="120" t="s">
        <v>229</v>
      </c>
      <c r="E40" s="120">
        <f>D40*0.6</f>
        <v>50.58</v>
      </c>
      <c r="F40" s="120">
        <f>VLOOKUP(C40,'面试成绩汇总表(填写考生序号)'!$E$4:$M$63,8,FALSE)</f>
        <v>80</v>
      </c>
      <c r="G40" s="122">
        <f>VLOOKUP(C40,'面试成绩汇总表(填写考生序号)'!$E$4:$M$63,9,FALSE)</f>
        <v>32</v>
      </c>
      <c r="H40" s="122">
        <f>IF(G40="","",E40+G40)</f>
        <v>82.58</v>
      </c>
      <c r="I40" s="123">
        <f>IF(COUNT(H40),RANK(H40,$H$38:$H$42),"")</f>
        <v>3</v>
      </c>
    </row>
    <row r="41" spans="1:9" ht="30" customHeight="1">
      <c r="A41" s="176"/>
      <c r="B41" s="135" t="s">
        <v>171</v>
      </c>
      <c r="C41" s="130">
        <v>93102180311</v>
      </c>
      <c r="D41" s="120" t="s">
        <v>230</v>
      </c>
      <c r="E41" s="120">
        <f>D41*0.6</f>
        <v>47.16</v>
      </c>
      <c r="F41" s="120">
        <f>VLOOKUP(C41,'面试成绩汇总表(填写考生序号)'!$E$4:$M$63,8,FALSE)</f>
        <v>82.2</v>
      </c>
      <c r="G41" s="122">
        <f>VLOOKUP(C41,'面试成绩汇总表(填写考生序号)'!$E$4:$M$63,9,FALSE)</f>
        <v>32.88</v>
      </c>
      <c r="H41" s="122">
        <f>IF(G41="","",E41+G41)</f>
        <v>80.03999999999999</v>
      </c>
      <c r="I41" s="123">
        <f>IF(COUNT(H41),RANK(H41,$H$38:$H$42),"")</f>
        <v>4</v>
      </c>
    </row>
    <row r="42" spans="1:9" ht="30" customHeight="1">
      <c r="A42" s="176"/>
      <c r="B42" s="135" t="s">
        <v>173</v>
      </c>
      <c r="C42" s="130">
        <v>93102192613</v>
      </c>
      <c r="D42" s="120" t="s">
        <v>231</v>
      </c>
      <c r="E42" s="120">
        <f>D42*0.6</f>
        <v>46.68</v>
      </c>
      <c r="F42" s="177" t="s">
        <v>194</v>
      </c>
      <c r="G42" s="178"/>
      <c r="H42" s="122">
        <f>IF(G42="","",E42+G42)</f>
      </c>
      <c r="I42" s="123">
        <f>IF(COUNT(H42),RANK(H42,$H$38:$H$42),"")</f>
      </c>
    </row>
    <row r="43" spans="1:9" ht="30" customHeight="1">
      <c r="A43" s="176" t="s">
        <v>14</v>
      </c>
      <c r="B43" s="135" t="s">
        <v>175</v>
      </c>
      <c r="C43" s="130">
        <v>93102073408</v>
      </c>
      <c r="D43" s="120" t="s">
        <v>228</v>
      </c>
      <c r="E43" s="120">
        <f t="shared" si="3"/>
        <v>51.66</v>
      </c>
      <c r="F43" s="120">
        <f>VLOOKUP(C43,'面试成绩汇总表(填写考生序号)'!$E$4:$M$63,8,FALSE)</f>
        <v>87.8</v>
      </c>
      <c r="G43" s="122">
        <f>VLOOKUP(C43,'面试成绩汇总表(填写考生序号)'!$E$4:$M$63,9,FALSE)</f>
        <v>35.12</v>
      </c>
      <c r="H43" s="122">
        <f t="shared" si="4"/>
        <v>86.78</v>
      </c>
      <c r="I43" s="123">
        <f>IF(COUNT(H43),RANK(H43,$H$43:$H$52),"")</f>
        <v>1</v>
      </c>
    </row>
    <row r="44" spans="1:9" ht="30" customHeight="1">
      <c r="A44" s="176"/>
      <c r="B44" s="135" t="s">
        <v>177</v>
      </c>
      <c r="C44" s="130">
        <v>93102202924</v>
      </c>
      <c r="D44" s="120" t="s">
        <v>232</v>
      </c>
      <c r="E44" s="120">
        <f t="shared" si="3"/>
        <v>48.059999999999995</v>
      </c>
      <c r="F44" s="120">
        <f>VLOOKUP(C44,'面试成绩汇总表(填写考生序号)'!$E$4:$M$63,8,FALSE)</f>
        <v>87.3</v>
      </c>
      <c r="G44" s="122">
        <f>VLOOKUP(C44,'面试成绩汇总表(填写考生序号)'!$E$4:$M$63,9,FALSE)</f>
        <v>34.92</v>
      </c>
      <c r="H44" s="122">
        <f t="shared" si="4"/>
        <v>82.97999999999999</v>
      </c>
      <c r="I44" s="123">
        <f aca="true" t="shared" si="6" ref="I44:I52">IF(COUNT(H44),RANK(H44,$H$43:$H$52),"")</f>
        <v>2</v>
      </c>
    </row>
    <row r="45" spans="1:9" ht="30" customHeight="1">
      <c r="A45" s="176"/>
      <c r="B45" s="135" t="s">
        <v>179</v>
      </c>
      <c r="C45" s="130">
        <v>93102191317</v>
      </c>
      <c r="D45" s="120" t="s">
        <v>233</v>
      </c>
      <c r="E45" s="120">
        <f t="shared" si="3"/>
        <v>46.32</v>
      </c>
      <c r="F45" s="120">
        <f>VLOOKUP(C45,'面试成绩汇总表(填写考生序号)'!$E$4:$M$63,8,FALSE)</f>
        <v>80.4</v>
      </c>
      <c r="G45" s="122">
        <f>VLOOKUP(C45,'面试成绩汇总表(填写考生序号)'!$E$4:$M$63,9,FALSE)</f>
        <v>32.160000000000004</v>
      </c>
      <c r="H45" s="122">
        <f t="shared" si="4"/>
        <v>78.48</v>
      </c>
      <c r="I45" s="123">
        <f t="shared" si="6"/>
        <v>3</v>
      </c>
    </row>
    <row r="46" spans="1:9" ht="30" customHeight="1">
      <c r="A46" s="176"/>
      <c r="B46" s="135" t="s">
        <v>181</v>
      </c>
      <c r="C46" s="130">
        <v>93102133102</v>
      </c>
      <c r="D46" s="120" t="s">
        <v>234</v>
      </c>
      <c r="E46" s="120">
        <f t="shared" si="3"/>
        <v>43.440000000000005</v>
      </c>
      <c r="F46" s="120">
        <f>VLOOKUP(C46,'面试成绩汇总表(填写考生序号)'!$E$4:$M$63,8,FALSE)</f>
        <v>75.6</v>
      </c>
      <c r="G46" s="122">
        <f>VLOOKUP(C46,'面试成绩汇总表(填写考生序号)'!$E$4:$M$63,9,FALSE)</f>
        <v>30.24</v>
      </c>
      <c r="H46" s="122">
        <f t="shared" si="4"/>
        <v>73.68</v>
      </c>
      <c r="I46" s="123">
        <f t="shared" si="6"/>
        <v>6</v>
      </c>
    </row>
    <row r="47" spans="1:9" ht="30" customHeight="1">
      <c r="A47" s="176"/>
      <c r="B47" s="135" t="s">
        <v>183</v>
      </c>
      <c r="C47" s="130">
        <v>93102012109</v>
      </c>
      <c r="D47" s="120" t="s">
        <v>235</v>
      </c>
      <c r="E47" s="120">
        <f t="shared" si="3"/>
        <v>43.26</v>
      </c>
      <c r="F47" s="120">
        <f>VLOOKUP(C47,'面试成绩汇总表(填写考生序号)'!$E$4:$M$63,8,FALSE)</f>
        <v>86.8</v>
      </c>
      <c r="G47" s="122">
        <f>VLOOKUP(C47,'面试成绩汇总表(填写考生序号)'!$E$4:$M$63,9,FALSE)</f>
        <v>34.72</v>
      </c>
      <c r="H47" s="122">
        <f t="shared" si="4"/>
        <v>77.97999999999999</v>
      </c>
      <c r="I47" s="123">
        <f t="shared" si="6"/>
        <v>4</v>
      </c>
    </row>
    <row r="48" spans="1:9" ht="30" customHeight="1">
      <c r="A48" s="176"/>
      <c r="B48" s="135" t="s">
        <v>185</v>
      </c>
      <c r="C48" s="130">
        <v>93102031320</v>
      </c>
      <c r="D48" s="120" t="s">
        <v>236</v>
      </c>
      <c r="E48" s="120">
        <f t="shared" si="3"/>
        <v>42.959999999999994</v>
      </c>
      <c r="F48" s="120">
        <f>VLOOKUP(C48,'面试成绩汇总表(填写考生序号)'!$E$4:$M$63,8,FALSE)</f>
        <v>73</v>
      </c>
      <c r="G48" s="122">
        <f>VLOOKUP(C48,'面试成绩汇总表(填写考生序号)'!$E$4:$M$63,9,FALSE)</f>
        <v>29.200000000000003</v>
      </c>
      <c r="H48" s="122">
        <f t="shared" si="4"/>
        <v>72.16</v>
      </c>
      <c r="I48" s="123">
        <f t="shared" si="6"/>
        <v>7</v>
      </c>
    </row>
    <row r="49" spans="1:9" ht="30" customHeight="1">
      <c r="A49" s="176"/>
      <c r="B49" s="135" t="s">
        <v>187</v>
      </c>
      <c r="C49" s="130">
        <v>93102012022</v>
      </c>
      <c r="D49" s="120" t="s">
        <v>237</v>
      </c>
      <c r="E49" s="120">
        <f t="shared" si="3"/>
        <v>42.3</v>
      </c>
      <c r="F49" s="120">
        <f>VLOOKUP(C49,'面试成绩汇总表(填写考生序号)'!$E$4:$M$63,8,FALSE)</f>
        <v>72.4</v>
      </c>
      <c r="G49" s="122">
        <f>VLOOKUP(C49,'面试成绩汇总表(填写考生序号)'!$E$4:$M$63,9,FALSE)</f>
        <v>28.960000000000004</v>
      </c>
      <c r="H49" s="122">
        <f t="shared" si="4"/>
        <v>71.26</v>
      </c>
      <c r="I49" s="123">
        <f t="shared" si="6"/>
        <v>9</v>
      </c>
    </row>
    <row r="50" spans="1:9" ht="30" customHeight="1">
      <c r="A50" s="176"/>
      <c r="B50" s="135" t="s">
        <v>189</v>
      </c>
      <c r="C50" s="130">
        <v>93102175113</v>
      </c>
      <c r="D50" s="120" t="s">
        <v>238</v>
      </c>
      <c r="E50" s="120">
        <f t="shared" si="3"/>
        <v>42.059999999999995</v>
      </c>
      <c r="F50" s="120">
        <f>VLOOKUP(C50,'面试成绩汇总表(填写考生序号)'!$E$4:$M$63,8,FALSE)</f>
        <v>80.6</v>
      </c>
      <c r="G50" s="122">
        <f>VLOOKUP(C50,'面试成绩汇总表(填写考生序号)'!$E$4:$M$63,9,FALSE)</f>
        <v>32.24</v>
      </c>
      <c r="H50" s="122">
        <f t="shared" si="4"/>
        <v>74.3</v>
      </c>
      <c r="I50" s="123">
        <f t="shared" si="6"/>
        <v>5</v>
      </c>
    </row>
    <row r="51" spans="1:9" ht="30" customHeight="1">
      <c r="A51" s="176"/>
      <c r="B51" s="135" t="s">
        <v>191</v>
      </c>
      <c r="C51" s="130">
        <v>93102211812</v>
      </c>
      <c r="D51" s="120" t="s">
        <v>208</v>
      </c>
      <c r="E51" s="120">
        <f t="shared" si="3"/>
        <v>41.52</v>
      </c>
      <c r="F51" s="120">
        <f>VLOOKUP(C51,'面试成绩汇总表(填写考生序号)'!$E$4:$M$63,8,FALSE)</f>
        <v>74.8</v>
      </c>
      <c r="G51" s="122">
        <f>VLOOKUP(C51,'面试成绩汇总表(填写考生序号)'!$E$4:$M$63,9,FALSE)</f>
        <v>29.92</v>
      </c>
      <c r="H51" s="122">
        <f t="shared" si="4"/>
        <v>71.44</v>
      </c>
      <c r="I51" s="123">
        <f t="shared" si="6"/>
        <v>8</v>
      </c>
    </row>
    <row r="52" spans="1:9" ht="30" customHeight="1" hidden="1">
      <c r="A52" s="176"/>
      <c r="B52" s="135"/>
      <c r="C52" s="130"/>
      <c r="D52" s="120"/>
      <c r="E52" s="120"/>
      <c r="F52" s="120"/>
      <c r="G52" s="122"/>
      <c r="H52" s="122"/>
      <c r="I52" s="123">
        <f t="shared" si="6"/>
      </c>
    </row>
    <row r="53" spans="1:9" ht="30" customHeight="1" hidden="1">
      <c r="A53" s="176" t="s">
        <v>15</v>
      </c>
      <c r="B53" s="47"/>
      <c r="C53" s="32"/>
      <c r="D53" s="17"/>
      <c r="E53" s="17">
        <f t="shared" si="3"/>
        <v>0</v>
      </c>
      <c r="F53" s="17" t="e">
        <f>VLOOKUP(C53,'面试成绩汇总表(填写考生序号)'!$E$4:$M$63,8,FALSE)</f>
        <v>#N/A</v>
      </c>
      <c r="G53" s="19" t="e">
        <f>VLOOKUP(C53,'面试成绩汇总表(填写考生序号)'!$E$4:$M$63,9,FALSE)</f>
        <v>#N/A</v>
      </c>
      <c r="H53" s="19" t="e">
        <f t="shared" si="4"/>
        <v>#N/A</v>
      </c>
      <c r="I53" s="20">
        <f>IF(COUNT(H53),RANK(H53,$H$53:$H$57),"")</f>
      </c>
    </row>
    <row r="54" spans="1:9" ht="30" customHeight="1" hidden="1">
      <c r="A54" s="176"/>
      <c r="B54" s="47"/>
      <c r="C54" s="32"/>
      <c r="D54" s="17"/>
      <c r="E54" s="17">
        <f t="shared" si="3"/>
        <v>0</v>
      </c>
      <c r="F54" s="17" t="e">
        <f>VLOOKUP(C54,'面试成绩汇总表(填写考生序号)'!$E$4:$M$63,8,FALSE)</f>
        <v>#N/A</v>
      </c>
      <c r="G54" s="19" t="e">
        <f>VLOOKUP(C54,'面试成绩汇总表(填写考生序号)'!$E$4:$M$63,9,FALSE)</f>
        <v>#N/A</v>
      </c>
      <c r="H54" s="19" t="e">
        <f t="shared" si="4"/>
        <v>#N/A</v>
      </c>
      <c r="I54" s="20">
        <f>IF(COUNT(H54),RANK(H54,$H$53:$H$57),"")</f>
      </c>
    </row>
    <row r="55" spans="1:9" ht="30" customHeight="1" hidden="1">
      <c r="A55" s="176"/>
      <c r="B55" s="47"/>
      <c r="C55" s="32"/>
      <c r="D55" s="17"/>
      <c r="E55" s="17">
        <f t="shared" si="3"/>
        <v>0</v>
      </c>
      <c r="F55" s="17" t="e">
        <f>VLOOKUP(C55,'面试成绩汇总表(填写考生序号)'!$E$4:$M$63,8,FALSE)</f>
        <v>#N/A</v>
      </c>
      <c r="G55" s="19" t="e">
        <f>VLOOKUP(C55,'面试成绩汇总表(填写考生序号)'!$E$4:$M$63,9,FALSE)</f>
        <v>#N/A</v>
      </c>
      <c r="H55" s="19" t="e">
        <f t="shared" si="4"/>
        <v>#N/A</v>
      </c>
      <c r="I55" s="20">
        <f>IF(COUNT(H55),RANK(H55,$H$53:$H$57),"")</f>
      </c>
    </row>
    <row r="56" spans="1:9" ht="30" customHeight="1" hidden="1">
      <c r="A56" s="176"/>
      <c r="B56" s="47"/>
      <c r="C56" s="32"/>
      <c r="D56" s="17"/>
      <c r="E56" s="17">
        <f t="shared" si="3"/>
        <v>0</v>
      </c>
      <c r="F56" s="17" t="e">
        <f>VLOOKUP(C56,'面试成绩汇总表(填写考生序号)'!$E$4:$M$63,8,FALSE)</f>
        <v>#N/A</v>
      </c>
      <c r="G56" s="19" t="e">
        <f>VLOOKUP(C56,'面试成绩汇总表(填写考生序号)'!$E$4:$M$63,9,FALSE)</f>
        <v>#N/A</v>
      </c>
      <c r="H56" s="19" t="e">
        <f t="shared" si="4"/>
        <v>#N/A</v>
      </c>
      <c r="I56" s="20">
        <f>IF(COUNT(H56),RANK(H56,$H$53:$H$57),"")</f>
      </c>
    </row>
    <row r="57" spans="1:9" ht="30" customHeight="1" hidden="1">
      <c r="A57" s="176"/>
      <c r="B57" s="47"/>
      <c r="C57" s="32"/>
      <c r="D57" s="17"/>
      <c r="E57" s="17">
        <f t="shared" si="3"/>
        <v>0</v>
      </c>
      <c r="F57" s="17" t="e">
        <f>VLOOKUP(C57,'面试成绩汇总表(填写考生序号)'!$E$4:$M$63,8,FALSE)</f>
        <v>#N/A</v>
      </c>
      <c r="G57" s="19" t="e">
        <f>VLOOKUP(C57,'面试成绩汇总表(填写考生序号)'!$E$4:$M$63,9,FALSE)</f>
        <v>#N/A</v>
      </c>
      <c r="H57" s="19" t="e">
        <f t="shared" si="4"/>
        <v>#N/A</v>
      </c>
      <c r="I57" s="20">
        <f>IF(COUNT(H57),RANK(H57,$H$53:$H$57),"")</f>
      </c>
    </row>
    <row r="58" spans="1:9" ht="30" customHeight="1" hidden="1">
      <c r="A58" s="176" t="s">
        <v>16</v>
      </c>
      <c r="B58" s="47"/>
      <c r="C58" s="32"/>
      <c r="D58" s="17"/>
      <c r="E58" s="17">
        <f t="shared" si="3"/>
        <v>0</v>
      </c>
      <c r="F58" s="17" t="e">
        <f>VLOOKUP(C58,'面试成绩汇总表(填写考生序号)'!$E$4:$M$63,8,FALSE)</f>
        <v>#N/A</v>
      </c>
      <c r="G58" s="19" t="e">
        <f>VLOOKUP(C58,'面试成绩汇总表(填写考生序号)'!$E$4:$M$63,9,FALSE)</f>
        <v>#N/A</v>
      </c>
      <c r="H58" s="19" t="e">
        <f t="shared" si="4"/>
        <v>#N/A</v>
      </c>
      <c r="I58" s="20">
        <f>IF(COUNT(H58),RANK(H58,$H$58:$H$62),"")</f>
      </c>
    </row>
    <row r="59" spans="1:9" ht="30" customHeight="1" hidden="1">
      <c r="A59" s="176"/>
      <c r="B59" s="47"/>
      <c r="C59" s="32"/>
      <c r="D59" s="17"/>
      <c r="E59" s="17">
        <f t="shared" si="3"/>
        <v>0</v>
      </c>
      <c r="F59" s="17" t="e">
        <f>VLOOKUP(C59,'面试成绩汇总表(填写考生序号)'!$E$4:$M$63,8,FALSE)</f>
        <v>#N/A</v>
      </c>
      <c r="G59" s="19" t="e">
        <f>VLOOKUP(C59,'面试成绩汇总表(填写考生序号)'!$E$4:$M$63,9,FALSE)</f>
        <v>#N/A</v>
      </c>
      <c r="H59" s="19" t="e">
        <f t="shared" si="4"/>
        <v>#N/A</v>
      </c>
      <c r="I59" s="20">
        <f>IF(COUNT(H59),RANK(H59,$H$58:$H$62),"")</f>
      </c>
    </row>
    <row r="60" spans="1:9" ht="30" customHeight="1" hidden="1">
      <c r="A60" s="176"/>
      <c r="B60" s="47"/>
      <c r="C60" s="32"/>
      <c r="D60" s="17"/>
      <c r="E60" s="17">
        <f t="shared" si="3"/>
        <v>0</v>
      </c>
      <c r="F60" s="17" t="e">
        <f>VLOOKUP(C60,'面试成绩汇总表(填写考生序号)'!$E$4:$M$63,8,FALSE)</f>
        <v>#N/A</v>
      </c>
      <c r="G60" s="19" t="e">
        <f>VLOOKUP(C60,'面试成绩汇总表(填写考生序号)'!$E$4:$M$63,9,FALSE)</f>
        <v>#N/A</v>
      </c>
      <c r="H60" s="19" t="e">
        <f t="shared" si="4"/>
        <v>#N/A</v>
      </c>
      <c r="I60" s="20">
        <f>IF(COUNT(H60),RANK(H60,$H$58:$H$62),"")</f>
      </c>
    </row>
    <row r="61" spans="1:9" ht="30" customHeight="1" hidden="1">
      <c r="A61" s="176"/>
      <c r="B61" s="47"/>
      <c r="C61" s="32"/>
      <c r="D61" s="17"/>
      <c r="E61" s="17">
        <f t="shared" si="3"/>
        <v>0</v>
      </c>
      <c r="F61" s="17" t="e">
        <f>VLOOKUP(C61,'面试成绩汇总表(填写考生序号)'!$E$4:$M$63,8,FALSE)</f>
        <v>#N/A</v>
      </c>
      <c r="G61" s="19" t="e">
        <f>VLOOKUP(C61,'面试成绩汇总表(填写考生序号)'!$E$4:$M$63,9,FALSE)</f>
        <v>#N/A</v>
      </c>
      <c r="H61" s="19" t="e">
        <f t="shared" si="4"/>
        <v>#N/A</v>
      </c>
      <c r="I61" s="20">
        <f>IF(COUNT(H61),RANK(H61,$H$58:$H$62),"")</f>
      </c>
    </row>
    <row r="62" spans="1:9" ht="30" customHeight="1" hidden="1">
      <c r="A62" s="176"/>
      <c r="B62" s="47"/>
      <c r="C62" s="32"/>
      <c r="D62" s="17"/>
      <c r="E62" s="17">
        <f t="shared" si="3"/>
        <v>0</v>
      </c>
      <c r="F62" s="17" t="e">
        <f>VLOOKUP(C62,'面试成绩汇总表(填写考生序号)'!$E$4:$M$63,8,FALSE)</f>
        <v>#N/A</v>
      </c>
      <c r="G62" s="19" t="e">
        <f>VLOOKUP(C62,'面试成绩汇总表(填写考生序号)'!$E$4:$M$63,9,FALSE)</f>
        <v>#N/A</v>
      </c>
      <c r="H62" s="19" t="e">
        <f t="shared" si="4"/>
        <v>#N/A</v>
      </c>
      <c r="I62" s="20">
        <f>IF(COUNT(H62),RANK(H62,$H$58:$H$62),"")</f>
      </c>
    </row>
    <row r="63" spans="1:9" ht="30" customHeight="1">
      <c r="A63" s="138" t="s">
        <v>93</v>
      </c>
      <c r="B63" s="139"/>
      <c r="C63" s="179"/>
      <c r="D63" s="180"/>
      <c r="E63" s="180"/>
      <c r="F63" s="180"/>
      <c r="G63" s="180"/>
      <c r="H63" s="181"/>
      <c r="I63" s="182"/>
    </row>
  </sheetData>
  <sheetProtection/>
  <mergeCells count="15">
    <mergeCell ref="A53:A57"/>
    <mergeCell ref="A1:I1"/>
    <mergeCell ref="F16:G16"/>
    <mergeCell ref="F24:G24"/>
    <mergeCell ref="F29:G29"/>
    <mergeCell ref="A58:A62"/>
    <mergeCell ref="F42:G42"/>
    <mergeCell ref="C63:I63"/>
    <mergeCell ref="A3:A12"/>
    <mergeCell ref="A13:A17"/>
    <mergeCell ref="A18:A22"/>
    <mergeCell ref="A23:A27"/>
    <mergeCell ref="A28:A37"/>
    <mergeCell ref="A38:A42"/>
    <mergeCell ref="A43:A52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SheetLayoutView="100" zoomScalePageLayoutView="0" workbookViewId="0" topLeftCell="A1">
      <pane xSplit="1" ySplit="2" topLeftCell="C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1" sqref="A3:I52"/>
    </sheetView>
  </sheetViews>
  <sheetFormatPr defaultColWidth="9.00390625" defaultRowHeight="13.5"/>
  <cols>
    <col min="1" max="1" width="12.00390625" style="0" customWidth="1"/>
    <col min="2" max="2" width="4.375" style="0" hidden="1" customWidth="1"/>
    <col min="3" max="3" width="23.625" style="0" customWidth="1"/>
    <col min="4" max="4" width="18.875" style="0" customWidth="1"/>
    <col min="5" max="5" width="18.625" style="0" customWidth="1"/>
    <col min="6" max="6" width="12.625" style="0" hidden="1" customWidth="1"/>
    <col min="7" max="7" width="20.375" style="0" customWidth="1"/>
    <col min="8" max="8" width="18.25390625" style="0" customWidth="1"/>
    <col min="9" max="9" width="17.50390625" style="0" customWidth="1"/>
  </cols>
  <sheetData>
    <row r="1" spans="1:9" ht="49.5" customHeight="1">
      <c r="A1" s="156" t="s">
        <v>239</v>
      </c>
      <c r="B1" s="156"/>
      <c r="C1" s="157"/>
      <c r="D1" s="157"/>
      <c r="E1" s="157"/>
      <c r="F1" s="157"/>
      <c r="G1" s="157"/>
      <c r="H1" s="158"/>
      <c r="I1" s="159"/>
    </row>
    <row r="2" spans="1:9" s="1" customFormat="1" ht="42.75" customHeight="1">
      <c r="A2" s="108" t="s">
        <v>1</v>
      </c>
      <c r="B2" s="109" t="s">
        <v>18</v>
      </c>
      <c r="C2" s="109" t="s">
        <v>19</v>
      </c>
      <c r="D2" s="110" t="s">
        <v>20</v>
      </c>
      <c r="E2" s="110" t="s">
        <v>21</v>
      </c>
      <c r="F2" s="110" t="s">
        <v>195</v>
      </c>
      <c r="G2" s="110" t="s">
        <v>22</v>
      </c>
      <c r="H2" s="111" t="s">
        <v>23</v>
      </c>
      <c r="I2" s="112" t="s">
        <v>24</v>
      </c>
    </row>
    <row r="3" spans="1:9" ht="30" customHeight="1">
      <c r="A3" s="183" t="s">
        <v>196</v>
      </c>
      <c r="B3" s="134" t="s">
        <v>100</v>
      </c>
      <c r="C3" s="114" t="s">
        <v>102</v>
      </c>
      <c r="D3" s="115" t="s">
        <v>197</v>
      </c>
      <c r="E3" s="115">
        <f aca="true" t="shared" si="0" ref="E3:E11">D3*0.6</f>
        <v>53.64</v>
      </c>
      <c r="F3" s="116">
        <f>VLOOKUP(C3,'面试成绩汇总表(填写考生序号)'!$E$4:$M$63,8,FALSE)</f>
        <v>83.4</v>
      </c>
      <c r="G3" s="116">
        <f>VLOOKUP(C3,'面试成绩汇总表(填写考生序号)'!$E$4:$M$63,9,FALSE)</f>
        <v>33.36000000000001</v>
      </c>
      <c r="H3" s="79">
        <f>IF(G3="","",E3+G3)</f>
        <v>87</v>
      </c>
      <c r="I3" s="117">
        <f>IF(COUNT(H3),RANK(H3,$H$3:$H$12),"")</f>
        <v>6</v>
      </c>
    </row>
    <row r="4" spans="1:9" ht="30" customHeight="1">
      <c r="A4" s="176"/>
      <c r="B4" s="135" t="s">
        <v>103</v>
      </c>
      <c r="C4" s="119" t="s">
        <v>105</v>
      </c>
      <c r="D4" s="120" t="s">
        <v>198</v>
      </c>
      <c r="E4" s="120">
        <f t="shared" si="0"/>
        <v>53.52</v>
      </c>
      <c r="F4" s="120">
        <f>VLOOKUP(C4,'面试成绩汇总表(填写考生序号)'!$E$4:$M$63,8,FALSE)</f>
        <v>91.8</v>
      </c>
      <c r="G4" s="121">
        <f>VLOOKUP(C4,'面试成绩汇总表(填写考生序号)'!$E$4:$M$63,9,FALSE)</f>
        <v>36.72</v>
      </c>
      <c r="H4" s="122">
        <f aca="true" t="shared" si="1" ref="H4:H11">IF(G4="","",E4+G4)</f>
        <v>90.24000000000001</v>
      </c>
      <c r="I4" s="123">
        <f>IF(COUNT(H4),RANK(H4,$H$3:$H$12),"")</f>
        <v>1</v>
      </c>
    </row>
    <row r="5" spans="1:9" ht="30" customHeight="1">
      <c r="A5" s="176"/>
      <c r="B5" s="135" t="s">
        <v>106</v>
      </c>
      <c r="C5" s="119" t="s">
        <v>108</v>
      </c>
      <c r="D5" s="120" t="s">
        <v>199</v>
      </c>
      <c r="E5" s="120">
        <f t="shared" si="0"/>
        <v>53.1</v>
      </c>
      <c r="F5" s="120">
        <f>VLOOKUP(C5,'面试成绩汇总表(填写考生序号)'!$E$4:$M$63,8,FALSE)</f>
        <v>83.2</v>
      </c>
      <c r="G5" s="121">
        <f>VLOOKUP(C5,'面试成绩汇总表(填写考生序号)'!$E$4:$M$63,9,FALSE)</f>
        <v>33.28</v>
      </c>
      <c r="H5" s="122">
        <f t="shared" si="1"/>
        <v>86.38</v>
      </c>
      <c r="I5" s="123">
        <f>IF(COUNT(H5),RANK(H5,$H$3:$H$12),"")</f>
        <v>7</v>
      </c>
    </row>
    <row r="6" spans="1:9" ht="30" customHeight="1">
      <c r="A6" s="176"/>
      <c r="B6" s="135" t="s">
        <v>109</v>
      </c>
      <c r="C6" s="119" t="s">
        <v>111</v>
      </c>
      <c r="D6" s="120" t="s">
        <v>200</v>
      </c>
      <c r="E6" s="120">
        <f t="shared" si="0"/>
        <v>52.8</v>
      </c>
      <c r="F6" s="120">
        <f>VLOOKUP(C6,'面试成绩汇总表(填写考生序号)'!$E$4:$M$63,8,FALSE)</f>
        <v>86.2</v>
      </c>
      <c r="G6" s="121">
        <f>VLOOKUP(C6,'面试成绩汇总表(填写考生序号)'!$E$4:$M$63,9,FALSE)</f>
        <v>34.480000000000004</v>
      </c>
      <c r="H6" s="122">
        <f t="shared" si="1"/>
        <v>87.28</v>
      </c>
      <c r="I6" s="123">
        <f aca="true" t="shared" si="2" ref="I6:I12">IF(COUNT(H6),RANK(H6,$H$3:$H$12),"")</f>
        <v>3</v>
      </c>
    </row>
    <row r="7" spans="1:9" ht="30" customHeight="1">
      <c r="A7" s="176"/>
      <c r="B7" s="135" t="s">
        <v>112</v>
      </c>
      <c r="C7" s="119" t="s">
        <v>114</v>
      </c>
      <c r="D7" s="120" t="s">
        <v>201</v>
      </c>
      <c r="E7" s="120">
        <f t="shared" si="0"/>
        <v>52.68</v>
      </c>
      <c r="F7" s="120">
        <f>VLOOKUP(C7,'面试成绩汇总表(填写考生序号)'!$E$4:$M$63,8,FALSE)</f>
        <v>81.8</v>
      </c>
      <c r="G7" s="121">
        <f>VLOOKUP(C7,'面试成绩汇总表(填写考生序号)'!$E$4:$M$63,9,FALSE)</f>
        <v>32.72</v>
      </c>
      <c r="H7" s="122">
        <f t="shared" si="1"/>
        <v>85.4</v>
      </c>
      <c r="I7" s="123">
        <f t="shared" si="2"/>
        <v>8</v>
      </c>
    </row>
    <row r="8" spans="1:9" ht="30" customHeight="1">
      <c r="A8" s="176"/>
      <c r="B8" s="135" t="s">
        <v>115</v>
      </c>
      <c r="C8" s="119" t="s">
        <v>117</v>
      </c>
      <c r="D8" s="120" t="s">
        <v>202</v>
      </c>
      <c r="E8" s="120">
        <f t="shared" si="0"/>
        <v>52.559999999999995</v>
      </c>
      <c r="F8" s="120">
        <f>VLOOKUP(C8,'面试成绩汇总表(填写考生序号)'!$E$4:$M$63,8,FALSE)</f>
        <v>86.8</v>
      </c>
      <c r="G8" s="121">
        <f>VLOOKUP(C8,'面试成绩汇总表(填写考生序号)'!$E$4:$M$63,9,FALSE)</f>
        <v>34.72</v>
      </c>
      <c r="H8" s="122">
        <f t="shared" si="1"/>
        <v>87.28</v>
      </c>
      <c r="I8" s="123">
        <f t="shared" si="2"/>
        <v>3</v>
      </c>
    </row>
    <row r="9" spans="1:9" ht="30" customHeight="1">
      <c r="A9" s="176"/>
      <c r="B9" s="135" t="s">
        <v>118</v>
      </c>
      <c r="C9" s="119" t="s">
        <v>120</v>
      </c>
      <c r="D9" s="120" t="s">
        <v>202</v>
      </c>
      <c r="E9" s="120">
        <f t="shared" si="0"/>
        <v>52.559999999999995</v>
      </c>
      <c r="F9" s="120">
        <f>VLOOKUP(C9,'面试成绩汇总表(填写考生序号)'!$E$4:$M$63,8,FALSE)</f>
        <v>72.8</v>
      </c>
      <c r="G9" s="121">
        <f>VLOOKUP(C9,'面试成绩汇总表(填写考生序号)'!$E$4:$M$63,9,FALSE)</f>
        <v>29.12</v>
      </c>
      <c r="H9" s="122">
        <f t="shared" si="1"/>
        <v>81.67999999999999</v>
      </c>
      <c r="I9" s="123">
        <f t="shared" si="2"/>
        <v>9</v>
      </c>
    </row>
    <row r="10" spans="1:9" ht="30" customHeight="1">
      <c r="A10" s="176"/>
      <c r="B10" s="135" t="s">
        <v>121</v>
      </c>
      <c r="C10" s="119" t="s">
        <v>123</v>
      </c>
      <c r="D10" s="120" t="s">
        <v>203</v>
      </c>
      <c r="E10" s="120">
        <f t="shared" si="0"/>
        <v>52.26</v>
      </c>
      <c r="F10" s="120">
        <f>VLOOKUP(C10,'面试成绩汇总表(填写考生序号)'!$E$4:$M$63,8,FALSE)</f>
        <v>89.6</v>
      </c>
      <c r="G10" s="121">
        <f>VLOOKUP(C10,'面试成绩汇总表(填写考生序号)'!$E$4:$M$63,9,FALSE)</f>
        <v>35.839999999999996</v>
      </c>
      <c r="H10" s="122">
        <f t="shared" si="1"/>
        <v>88.1</v>
      </c>
      <c r="I10" s="123">
        <f t="shared" si="2"/>
        <v>2</v>
      </c>
    </row>
    <row r="11" spans="1:9" ht="30" customHeight="1">
      <c r="A11" s="176"/>
      <c r="B11" s="135" t="s">
        <v>124</v>
      </c>
      <c r="C11" s="119" t="s">
        <v>126</v>
      </c>
      <c r="D11" s="120" t="s">
        <v>204</v>
      </c>
      <c r="E11" s="120">
        <f t="shared" si="0"/>
        <v>52.08</v>
      </c>
      <c r="F11" s="120">
        <f>VLOOKUP(C11,'面试成绩汇总表(填写考生序号)'!$E$4:$M$63,8,FALSE)</f>
        <v>88</v>
      </c>
      <c r="G11" s="122">
        <f>VLOOKUP(C11,'面试成绩汇总表(填写考生序号)'!$E$4:$M$63,9,FALSE)</f>
        <v>35.2</v>
      </c>
      <c r="H11" s="122">
        <f t="shared" si="1"/>
        <v>87.28</v>
      </c>
      <c r="I11" s="123">
        <f t="shared" si="2"/>
        <v>3</v>
      </c>
    </row>
    <row r="12" spans="1:9" ht="30" customHeight="1" hidden="1">
      <c r="A12" s="176"/>
      <c r="B12" s="135"/>
      <c r="C12" s="119"/>
      <c r="D12" s="120"/>
      <c r="E12" s="120"/>
      <c r="F12" s="120"/>
      <c r="G12" s="122"/>
      <c r="H12" s="122"/>
      <c r="I12" s="123">
        <f t="shared" si="2"/>
      </c>
    </row>
    <row r="13" spans="1:9" ht="30" customHeight="1">
      <c r="A13" s="176" t="s">
        <v>205</v>
      </c>
      <c r="B13" s="136" t="s">
        <v>127</v>
      </c>
      <c r="C13" s="130">
        <v>93102131417</v>
      </c>
      <c r="D13" s="120" t="s">
        <v>206</v>
      </c>
      <c r="E13" s="120">
        <f aca="true" t="shared" si="3" ref="E13:E62">D13*0.6</f>
        <v>42.35999999999999</v>
      </c>
      <c r="F13" s="120">
        <f>VLOOKUP(C13,'面试成绩汇总表(填写考生序号)'!$E$4:$M$63,8,FALSE)</f>
        <v>91.6</v>
      </c>
      <c r="G13" s="122">
        <f>VLOOKUP(C13,'面试成绩汇总表(填写考生序号)'!$E$4:$M$63,9,FALSE)</f>
        <v>36.64</v>
      </c>
      <c r="H13" s="122">
        <f aca="true" t="shared" si="4" ref="H13:H62">IF(G13="","",E13+G13)</f>
        <v>79</v>
      </c>
      <c r="I13" s="123">
        <f>IF(COUNT(H13),RANK(H13,$H$13:$H$17),"")</f>
        <v>1</v>
      </c>
    </row>
    <row r="14" spans="1:9" ht="30" customHeight="1">
      <c r="A14" s="176"/>
      <c r="B14" s="136" t="s">
        <v>129</v>
      </c>
      <c r="C14" s="130">
        <v>93102143302</v>
      </c>
      <c r="D14" s="120" t="s">
        <v>207</v>
      </c>
      <c r="E14" s="120">
        <f t="shared" si="3"/>
        <v>42</v>
      </c>
      <c r="F14" s="120">
        <f>VLOOKUP(C14,'面试成绩汇总表(填写考生序号)'!$E$4:$M$63,8,FALSE)</f>
        <v>82.8</v>
      </c>
      <c r="G14" s="122">
        <f>VLOOKUP(C14,'面试成绩汇总表(填写考生序号)'!$E$4:$M$63,9,FALSE)</f>
        <v>33.12</v>
      </c>
      <c r="H14" s="122">
        <f t="shared" si="4"/>
        <v>75.12</v>
      </c>
      <c r="I14" s="123">
        <f>IF(COUNT(H14),RANK(H14,$H$13:$H$17),"")</f>
        <v>2</v>
      </c>
    </row>
    <row r="15" spans="1:9" ht="30" customHeight="1">
      <c r="A15" s="184"/>
      <c r="B15" s="136" t="s">
        <v>131</v>
      </c>
      <c r="C15" s="130">
        <v>93102214322</v>
      </c>
      <c r="D15" s="120" t="s">
        <v>208</v>
      </c>
      <c r="E15" s="120">
        <f t="shared" si="3"/>
        <v>41.52</v>
      </c>
      <c r="F15" s="120">
        <f>VLOOKUP(C15,'面试成绩汇总表(填写考生序号)'!$E$4:$M$63,8,FALSE)</f>
        <v>81.4</v>
      </c>
      <c r="G15" s="122">
        <f>VLOOKUP(C15,'面试成绩汇总表(填写考生序号)'!$E$4:$M$63,9,FALSE)</f>
        <v>32.56</v>
      </c>
      <c r="H15" s="122">
        <f t="shared" si="4"/>
        <v>74.08000000000001</v>
      </c>
      <c r="I15" s="123">
        <f>IF(COUNT(H15),RANK(H15,$H$13:$H$17),"")</f>
        <v>3</v>
      </c>
    </row>
    <row r="16" spans="1:9" ht="30" customHeight="1">
      <c r="A16" s="184"/>
      <c r="B16" s="136" t="s">
        <v>133</v>
      </c>
      <c r="C16" s="130">
        <v>93102176302</v>
      </c>
      <c r="D16" s="120" t="s">
        <v>209</v>
      </c>
      <c r="E16" s="120">
        <f t="shared" si="3"/>
        <v>40.32</v>
      </c>
      <c r="F16" s="120">
        <f>VLOOKUP(C16,'面试成绩汇总表(填写考生序号)'!$E$4:$M$63,8,FALSE)</f>
      </c>
      <c r="G16" s="189" t="s">
        <v>194</v>
      </c>
      <c r="H16" s="189"/>
      <c r="I16" s="123">
        <f>IF(COUNT(H16),RANK(H16,$H$13:$H$17),"")</f>
      </c>
    </row>
    <row r="17" spans="1:9" ht="30" customHeight="1" hidden="1">
      <c r="A17" s="184"/>
      <c r="B17" s="136"/>
      <c r="C17" s="130"/>
      <c r="D17" s="120"/>
      <c r="E17" s="120"/>
      <c r="F17" s="120"/>
      <c r="G17" s="122"/>
      <c r="H17" s="122"/>
      <c r="I17" s="123">
        <f>IF(COUNT(H17),RANK(H17,$H$13:$H$17),"")</f>
      </c>
    </row>
    <row r="18" spans="1:9" ht="25.5" customHeight="1">
      <c r="A18" s="176" t="s">
        <v>210</v>
      </c>
      <c r="B18" s="136" t="s">
        <v>135</v>
      </c>
      <c r="C18" s="130">
        <v>93102062502</v>
      </c>
      <c r="D18" s="120" t="s">
        <v>211</v>
      </c>
      <c r="E18" s="120">
        <f t="shared" si="3"/>
        <v>46.98</v>
      </c>
      <c r="F18" s="120">
        <f>VLOOKUP(C18,'面试成绩汇总表(填写考生序号)'!$E$4:$M$63,8,FALSE)</f>
        <v>86.5</v>
      </c>
      <c r="G18" s="122">
        <f>VLOOKUP(C18,'面试成绩汇总表(填写考生序号)'!$E$4:$M$63,9,FALSE)</f>
        <v>34.6</v>
      </c>
      <c r="H18" s="122">
        <f t="shared" si="4"/>
        <v>81.58</v>
      </c>
      <c r="I18" s="123">
        <f>IF(COUNT(H18),RANK(H18,$H$18:$H$22),"")</f>
        <v>1</v>
      </c>
    </row>
    <row r="19" spans="1:9" ht="25.5" customHeight="1">
      <c r="A19" s="176"/>
      <c r="B19" s="136" t="s">
        <v>137</v>
      </c>
      <c r="C19" s="130">
        <v>93102041303</v>
      </c>
      <c r="D19" s="120" t="s">
        <v>212</v>
      </c>
      <c r="E19" s="120">
        <f t="shared" si="3"/>
        <v>43.5</v>
      </c>
      <c r="F19" s="120">
        <f>VLOOKUP(C19,'面试成绩汇总表(填写考生序号)'!$E$4:$M$63,8,FALSE)</f>
        <v>85.4</v>
      </c>
      <c r="G19" s="122">
        <f>VLOOKUP(C19,'面试成绩汇总表(填写考生序号)'!$E$4:$M$63,9,FALSE)</f>
        <v>34.160000000000004</v>
      </c>
      <c r="H19" s="122">
        <f t="shared" si="4"/>
        <v>77.66</v>
      </c>
      <c r="I19" s="123">
        <f>IF(COUNT(H19),RANK(H19,$H$18:$H$22),"")</f>
        <v>2</v>
      </c>
    </row>
    <row r="20" spans="1:9" ht="25.5" customHeight="1">
      <c r="A20" s="184"/>
      <c r="B20" s="136" t="s">
        <v>139</v>
      </c>
      <c r="C20" s="130">
        <v>93102033512</v>
      </c>
      <c r="D20" s="120" t="s">
        <v>213</v>
      </c>
      <c r="E20" s="120">
        <f t="shared" si="3"/>
        <v>40.08</v>
      </c>
      <c r="F20" s="120">
        <f>VLOOKUP(C20,'面试成绩汇总表(填写考生序号)'!$E$4:$M$63,8,FALSE)</f>
        <v>83.6</v>
      </c>
      <c r="G20" s="122">
        <f>VLOOKUP(C20,'面试成绩汇总表(填写考生序号)'!$E$4:$M$63,9,FALSE)</f>
        <v>33.44</v>
      </c>
      <c r="H20" s="122">
        <f t="shared" si="4"/>
        <v>73.52</v>
      </c>
      <c r="I20" s="123">
        <f>IF(COUNT(H20),RANK(H20,$H$18:$H$22),"")</f>
        <v>3</v>
      </c>
    </row>
    <row r="21" spans="1:9" ht="30" customHeight="1" hidden="1">
      <c r="A21" s="184"/>
      <c r="B21" s="136"/>
      <c r="C21" s="130"/>
      <c r="D21" s="120"/>
      <c r="E21" s="120"/>
      <c r="F21" s="120"/>
      <c r="G21" s="122"/>
      <c r="H21" s="122"/>
      <c r="I21" s="123">
        <f>IF(COUNT(H21),RANK(H21,$H$18:$H$22),"")</f>
      </c>
    </row>
    <row r="22" spans="1:9" ht="30" customHeight="1" hidden="1">
      <c r="A22" s="184"/>
      <c r="B22" s="136"/>
      <c r="C22" s="130"/>
      <c r="D22" s="120"/>
      <c r="E22" s="120"/>
      <c r="F22" s="120"/>
      <c r="G22" s="122"/>
      <c r="H22" s="122"/>
      <c r="I22" s="123">
        <f>IF(COUNT(H22),RANK(H22,$H$18:$H$22),"")</f>
      </c>
    </row>
    <row r="23" spans="1:9" ht="25.5" customHeight="1">
      <c r="A23" s="176" t="s">
        <v>214</v>
      </c>
      <c r="B23" s="136" t="s">
        <v>141</v>
      </c>
      <c r="C23" s="130">
        <v>93102013215</v>
      </c>
      <c r="D23" s="120" t="s">
        <v>215</v>
      </c>
      <c r="E23" s="120">
        <f>D23*0.6</f>
        <v>50.64</v>
      </c>
      <c r="F23" s="120">
        <f>VLOOKUP(C23,'面试成绩汇总表(填写考生序号)'!$E$4:$M$63,8,FALSE)</f>
        <v>82</v>
      </c>
      <c r="G23" s="122">
        <f>VLOOKUP(C23,'面试成绩汇总表(填写考生序号)'!$E$4:$M$63,9,FALSE)</f>
        <v>32.800000000000004</v>
      </c>
      <c r="H23" s="122">
        <f>IF(G23="","",E23+G23)</f>
        <v>83.44</v>
      </c>
      <c r="I23" s="123">
        <f>IF(COUNT(H23),RANK(H23,$H$23:$H$27),"")</f>
        <v>1</v>
      </c>
    </row>
    <row r="24" spans="1:9" ht="25.5" customHeight="1">
      <c r="A24" s="176"/>
      <c r="B24" s="136" t="s">
        <v>143</v>
      </c>
      <c r="C24" s="130">
        <v>93102213726</v>
      </c>
      <c r="D24" s="120" t="s">
        <v>216</v>
      </c>
      <c r="E24" s="120">
        <f>D24*0.6</f>
        <v>47.04</v>
      </c>
      <c r="F24" s="120">
        <f>VLOOKUP(C24,'面试成绩汇总表(填写考生序号)'!$E$4:$M$63,8,FALSE)</f>
      </c>
      <c r="G24" s="189" t="s">
        <v>194</v>
      </c>
      <c r="H24" s="189"/>
      <c r="I24" s="123">
        <f>IF(COUNT(H24),RANK(H24,$H$23:$H$27),"")</f>
      </c>
    </row>
    <row r="25" spans="1:9" ht="25.5" customHeight="1">
      <c r="A25" s="184"/>
      <c r="B25" s="136" t="s">
        <v>145</v>
      </c>
      <c r="C25" s="130">
        <v>93102167818</v>
      </c>
      <c r="D25" s="120" t="s">
        <v>217</v>
      </c>
      <c r="E25" s="120">
        <f>D25*0.6</f>
        <v>44.76</v>
      </c>
      <c r="F25" s="120">
        <f>VLOOKUP(C25,'面试成绩汇总表(填写考生序号)'!$E$4:$M$63,8,FALSE)</f>
        <v>72.8</v>
      </c>
      <c r="G25" s="122">
        <f>VLOOKUP(C25,'面试成绩汇总表(填写考生序号)'!$E$4:$M$63,9,FALSE)</f>
        <v>29.12</v>
      </c>
      <c r="H25" s="122">
        <f>IF(G25="","",E25+G25)</f>
        <v>73.88</v>
      </c>
      <c r="I25" s="123">
        <f>IF(COUNT(H25),RANK(H25,$H$23:$H$27),"")</f>
        <v>2</v>
      </c>
    </row>
    <row r="26" spans="1:9" ht="30" customHeight="1" hidden="1">
      <c r="A26" s="184"/>
      <c r="B26" s="136"/>
      <c r="C26" s="130"/>
      <c r="D26" s="120"/>
      <c r="E26" s="120"/>
      <c r="F26" s="120"/>
      <c r="G26" s="122"/>
      <c r="H26" s="122"/>
      <c r="I26" s="123">
        <f>IF(COUNT(H26),RANK(H26,$H$23:$H$27),"")</f>
      </c>
    </row>
    <row r="27" spans="1:9" ht="30" customHeight="1" hidden="1">
      <c r="A27" s="184"/>
      <c r="B27" s="136"/>
      <c r="C27" s="130"/>
      <c r="D27" s="120"/>
      <c r="E27" s="120"/>
      <c r="F27" s="120"/>
      <c r="G27" s="122"/>
      <c r="H27" s="122"/>
      <c r="I27" s="123">
        <f>IF(COUNT(H27),RANK(H27,$H$23:$H$27),"")</f>
      </c>
    </row>
    <row r="28" spans="1:9" ht="25.5" customHeight="1">
      <c r="A28" s="176" t="s">
        <v>218</v>
      </c>
      <c r="B28" s="135" t="s">
        <v>147</v>
      </c>
      <c r="C28" s="130">
        <v>93102220919</v>
      </c>
      <c r="D28" s="120" t="s">
        <v>219</v>
      </c>
      <c r="E28" s="120">
        <f t="shared" si="3"/>
        <v>50.699999999999996</v>
      </c>
      <c r="F28" s="120">
        <f>VLOOKUP(C28,'面试成绩汇总表(填写考生序号)'!$E$4:$M$63,8,FALSE)</f>
        <v>86.1</v>
      </c>
      <c r="G28" s="122">
        <f>VLOOKUP(C28,'面试成绩汇总表(填写考生序号)'!$E$4:$M$63,9,FALSE)</f>
        <v>34.44</v>
      </c>
      <c r="H28" s="122">
        <f t="shared" si="4"/>
        <v>85.13999999999999</v>
      </c>
      <c r="I28" s="123">
        <f>IF(COUNT(H28),RANK(H28,$H$28:$H$37),"")</f>
        <v>2</v>
      </c>
    </row>
    <row r="29" spans="1:9" ht="25.5" customHeight="1">
      <c r="A29" s="176"/>
      <c r="B29" s="135" t="s">
        <v>149</v>
      </c>
      <c r="C29" s="130">
        <v>93102013710</v>
      </c>
      <c r="D29" s="120" t="s">
        <v>220</v>
      </c>
      <c r="E29" s="120">
        <f t="shared" si="3"/>
        <v>49.92</v>
      </c>
      <c r="F29" s="120">
        <f>VLOOKUP(C29,'面试成绩汇总表(填写考生序号)'!$E$4:$M$63,8,FALSE)</f>
      </c>
      <c r="G29" s="189" t="s">
        <v>194</v>
      </c>
      <c r="H29" s="189"/>
      <c r="I29" s="123">
        <f aca="true" t="shared" si="5" ref="I29:I37">IF(COUNT(H29),RANK(H29,$H$28:$H$37),"")</f>
      </c>
    </row>
    <row r="30" spans="1:9" ht="25.5" customHeight="1">
      <c r="A30" s="176"/>
      <c r="B30" s="135" t="s">
        <v>151</v>
      </c>
      <c r="C30" s="130">
        <v>93102053230</v>
      </c>
      <c r="D30" s="120" t="s">
        <v>221</v>
      </c>
      <c r="E30" s="120">
        <f t="shared" si="3"/>
        <v>49.559999999999995</v>
      </c>
      <c r="F30" s="120">
        <f>VLOOKUP(C30,'面试成绩汇总表(填写考生序号)'!$E$4:$M$63,8,FALSE)</f>
        <v>71.7</v>
      </c>
      <c r="G30" s="122">
        <f>VLOOKUP(C30,'面试成绩汇总表(填写考生序号)'!$E$4:$M$63,9,FALSE)</f>
        <v>28.680000000000003</v>
      </c>
      <c r="H30" s="122">
        <f t="shared" si="4"/>
        <v>78.24</v>
      </c>
      <c r="I30" s="123">
        <f t="shared" si="5"/>
        <v>7</v>
      </c>
    </row>
    <row r="31" spans="1:9" ht="25.5" customHeight="1">
      <c r="A31" s="176"/>
      <c r="B31" s="135" t="s">
        <v>153</v>
      </c>
      <c r="C31" s="130">
        <v>93102073012</v>
      </c>
      <c r="D31" s="120" t="s">
        <v>221</v>
      </c>
      <c r="E31" s="120">
        <f t="shared" si="3"/>
        <v>49.559999999999995</v>
      </c>
      <c r="F31" s="120">
        <f>VLOOKUP(C31,'面试成绩汇总表(填写考生序号)'!$E$4:$M$63,8,FALSE)</f>
        <v>75.4</v>
      </c>
      <c r="G31" s="122">
        <f>VLOOKUP(C31,'面试成绩汇总表(填写考生序号)'!$E$4:$M$63,9,FALSE)</f>
        <v>30.160000000000004</v>
      </c>
      <c r="H31" s="122">
        <f t="shared" si="4"/>
        <v>79.72</v>
      </c>
      <c r="I31" s="123">
        <f t="shared" si="5"/>
        <v>6</v>
      </c>
    </row>
    <row r="32" spans="1:9" ht="25.5" customHeight="1">
      <c r="A32" s="176"/>
      <c r="B32" s="135" t="s">
        <v>155</v>
      </c>
      <c r="C32" s="130">
        <v>93102225506</v>
      </c>
      <c r="D32" s="120" t="s">
        <v>222</v>
      </c>
      <c r="E32" s="120">
        <f t="shared" si="3"/>
        <v>49.379999999999995</v>
      </c>
      <c r="F32" s="120">
        <f>VLOOKUP(C32,'面试成绩汇总表(填写考生序号)'!$E$4:$M$63,8,FALSE)</f>
        <v>93</v>
      </c>
      <c r="G32" s="122">
        <f>VLOOKUP(C32,'面试成绩汇总表(填写考生序号)'!$E$4:$M$63,9,FALSE)</f>
        <v>37.2</v>
      </c>
      <c r="H32" s="122">
        <f t="shared" si="4"/>
        <v>86.58</v>
      </c>
      <c r="I32" s="123">
        <f t="shared" si="5"/>
        <v>1</v>
      </c>
    </row>
    <row r="33" spans="1:9" ht="25.5" customHeight="1">
      <c r="A33" s="176"/>
      <c r="B33" s="135" t="s">
        <v>157</v>
      </c>
      <c r="C33" s="130">
        <v>93102040404</v>
      </c>
      <c r="D33" s="120" t="s">
        <v>223</v>
      </c>
      <c r="E33" s="120">
        <f t="shared" si="3"/>
        <v>49.32</v>
      </c>
      <c r="F33" s="120">
        <f>VLOOKUP(C33,'面试成绩汇总表(填写考生序号)'!$E$4:$M$63,8,FALSE)</f>
        <v>84.2</v>
      </c>
      <c r="G33" s="122">
        <f>VLOOKUP(C33,'面试成绩汇总表(填写考生序号)'!$E$4:$M$63,9,FALSE)</f>
        <v>33.68</v>
      </c>
      <c r="H33" s="122">
        <f t="shared" si="4"/>
        <v>83</v>
      </c>
      <c r="I33" s="123">
        <f t="shared" si="5"/>
        <v>3</v>
      </c>
    </row>
    <row r="34" spans="1:9" ht="25.5" customHeight="1">
      <c r="A34" s="176"/>
      <c r="B34" s="135" t="s">
        <v>159</v>
      </c>
      <c r="C34" s="130">
        <v>93102167003</v>
      </c>
      <c r="D34" s="120" t="s">
        <v>224</v>
      </c>
      <c r="E34" s="120">
        <f t="shared" si="3"/>
        <v>49.26</v>
      </c>
      <c r="F34" s="120">
        <f>VLOOKUP(C34,'面试成绩汇总表(填写考生序号)'!$E$4:$M$63,8,FALSE)</f>
        <v>69.7</v>
      </c>
      <c r="G34" s="122">
        <f>VLOOKUP(C34,'面试成绩汇总表(填写考生序号)'!$E$4:$M$63,9,FALSE)</f>
        <v>27.880000000000003</v>
      </c>
      <c r="H34" s="122">
        <f t="shared" si="4"/>
        <v>77.14</v>
      </c>
      <c r="I34" s="123">
        <f t="shared" si="5"/>
        <v>8</v>
      </c>
    </row>
    <row r="35" spans="1:9" ht="25.5" customHeight="1">
      <c r="A35" s="176"/>
      <c r="B35" s="135" t="s">
        <v>161</v>
      </c>
      <c r="C35" s="130">
        <v>93102053911</v>
      </c>
      <c r="D35" s="120" t="s">
        <v>225</v>
      </c>
      <c r="E35" s="120">
        <f t="shared" si="3"/>
        <v>47.58</v>
      </c>
      <c r="F35" s="120">
        <f>VLOOKUP(C35,'面试成绩汇总表(填写考生序号)'!$E$4:$M$63,8,FALSE)</f>
        <v>80.8</v>
      </c>
      <c r="G35" s="122">
        <f>VLOOKUP(C35,'面试成绩汇总表(填写考生序号)'!$E$4:$M$63,9,FALSE)</f>
        <v>32.32</v>
      </c>
      <c r="H35" s="122">
        <f t="shared" si="4"/>
        <v>79.9</v>
      </c>
      <c r="I35" s="123">
        <f t="shared" si="5"/>
        <v>5</v>
      </c>
    </row>
    <row r="36" spans="1:9" ht="25.5" customHeight="1">
      <c r="A36" s="176"/>
      <c r="B36" s="135" t="s">
        <v>163</v>
      </c>
      <c r="C36" s="130">
        <v>93102163103</v>
      </c>
      <c r="D36" s="120" t="s">
        <v>226</v>
      </c>
      <c r="E36" s="120">
        <f t="shared" si="3"/>
        <v>47.52</v>
      </c>
      <c r="F36" s="120">
        <f>VLOOKUP(C36,'面试成绩汇总表(填写考生序号)'!$E$4:$M$63,8,FALSE)</f>
        <v>81.3</v>
      </c>
      <c r="G36" s="122">
        <f>VLOOKUP(C36,'面试成绩汇总表(填写考生序号)'!$E$4:$M$63,9,FALSE)</f>
        <v>32.52</v>
      </c>
      <c r="H36" s="122">
        <f t="shared" si="4"/>
        <v>80.04</v>
      </c>
      <c r="I36" s="123">
        <f t="shared" si="5"/>
        <v>4</v>
      </c>
    </row>
    <row r="37" spans="1:9" ht="30" customHeight="1" hidden="1">
      <c r="A37" s="176"/>
      <c r="B37" s="135"/>
      <c r="C37" s="130"/>
      <c r="D37" s="120"/>
      <c r="E37" s="120"/>
      <c r="F37" s="120"/>
      <c r="G37" s="122"/>
      <c r="H37" s="122"/>
      <c r="I37" s="123">
        <f t="shared" si="5"/>
      </c>
    </row>
    <row r="38" spans="1:9" ht="27" customHeight="1">
      <c r="A38" s="176" t="s">
        <v>13</v>
      </c>
      <c r="B38" s="135" t="s">
        <v>165</v>
      </c>
      <c r="C38" s="130">
        <v>93102154325</v>
      </c>
      <c r="D38" s="120" t="s">
        <v>227</v>
      </c>
      <c r="E38" s="120">
        <f>D38*0.6</f>
        <v>51.72</v>
      </c>
      <c r="F38" s="120">
        <f>VLOOKUP(C38,'面试成绩汇总表(填写考生序号)'!$E$4:$M$63,8,FALSE)</f>
        <v>85.2</v>
      </c>
      <c r="G38" s="122">
        <f>VLOOKUP(C38,'面试成绩汇总表(填写考生序号)'!$E$4:$M$63,9,FALSE)</f>
        <v>34.080000000000005</v>
      </c>
      <c r="H38" s="122">
        <f>IF(G38="","",E38+G38)</f>
        <v>85.80000000000001</v>
      </c>
      <c r="I38" s="123">
        <f>IF(COUNT(H38),RANK(H38,$H$38:$H$42),"")</f>
        <v>1</v>
      </c>
    </row>
    <row r="39" spans="1:9" ht="27" customHeight="1">
      <c r="A39" s="176"/>
      <c r="B39" s="135" t="s">
        <v>167</v>
      </c>
      <c r="C39" s="130">
        <v>93102042420</v>
      </c>
      <c r="D39" s="120" t="s">
        <v>228</v>
      </c>
      <c r="E39" s="120">
        <f>D39*0.6</f>
        <v>51.66</v>
      </c>
      <c r="F39" s="120">
        <f>VLOOKUP(C39,'面试成绩汇总表(填写考生序号)'!$E$4:$M$63,8,FALSE)</f>
        <v>85</v>
      </c>
      <c r="G39" s="122">
        <f>VLOOKUP(C39,'面试成绩汇总表(填写考生序号)'!$E$4:$M$63,9,FALSE)</f>
        <v>34</v>
      </c>
      <c r="H39" s="122">
        <f>IF(G39="","",E39+G39)</f>
        <v>85.66</v>
      </c>
      <c r="I39" s="123">
        <f>IF(COUNT(H39),RANK(H39,$H$38:$H$42),"")</f>
        <v>2</v>
      </c>
    </row>
    <row r="40" spans="1:9" ht="27" customHeight="1">
      <c r="A40" s="176"/>
      <c r="B40" s="135" t="s">
        <v>169</v>
      </c>
      <c r="C40" s="130">
        <v>93102031620</v>
      </c>
      <c r="D40" s="120" t="s">
        <v>229</v>
      </c>
      <c r="E40" s="120">
        <f>D40*0.6</f>
        <v>50.58</v>
      </c>
      <c r="F40" s="120">
        <f>VLOOKUP(C40,'面试成绩汇总表(填写考生序号)'!$E$4:$M$63,8,FALSE)</f>
        <v>80</v>
      </c>
      <c r="G40" s="122">
        <f>VLOOKUP(C40,'面试成绩汇总表(填写考生序号)'!$E$4:$M$63,9,FALSE)</f>
        <v>32</v>
      </c>
      <c r="H40" s="122">
        <f>IF(G40="","",E40+G40)</f>
        <v>82.58</v>
      </c>
      <c r="I40" s="123">
        <f>IF(COUNT(H40),RANK(H40,$H$38:$H$42),"")</f>
        <v>3</v>
      </c>
    </row>
    <row r="41" spans="1:9" ht="27" customHeight="1">
      <c r="A41" s="176"/>
      <c r="B41" s="135" t="s">
        <v>171</v>
      </c>
      <c r="C41" s="130">
        <v>93102180311</v>
      </c>
      <c r="D41" s="120" t="s">
        <v>230</v>
      </c>
      <c r="E41" s="120">
        <f>D41*0.6</f>
        <v>47.16</v>
      </c>
      <c r="F41" s="120">
        <f>VLOOKUP(C41,'面试成绩汇总表(填写考生序号)'!$E$4:$M$63,8,FALSE)</f>
        <v>82.2</v>
      </c>
      <c r="G41" s="122">
        <f>VLOOKUP(C41,'面试成绩汇总表(填写考生序号)'!$E$4:$M$63,9,FALSE)</f>
        <v>32.88</v>
      </c>
      <c r="H41" s="122">
        <f>IF(G41="","",E41+G41)</f>
        <v>80.03999999999999</v>
      </c>
      <c r="I41" s="123">
        <f>IF(COUNT(H41),RANK(H41,$H$38:$H$42),"")</f>
        <v>4</v>
      </c>
    </row>
    <row r="42" spans="1:9" ht="27" customHeight="1">
      <c r="A42" s="176"/>
      <c r="B42" s="135" t="s">
        <v>173</v>
      </c>
      <c r="C42" s="130">
        <v>93102192613</v>
      </c>
      <c r="D42" s="120" t="s">
        <v>231</v>
      </c>
      <c r="E42" s="120">
        <f>D42*0.6</f>
        <v>46.68</v>
      </c>
      <c r="F42" s="120">
        <f>VLOOKUP(C42,'面试成绩汇总表(填写考生序号)'!$E$4:$M$63,8,FALSE)</f>
      </c>
      <c r="G42" s="189" t="s">
        <v>194</v>
      </c>
      <c r="H42" s="189"/>
      <c r="I42" s="123">
        <f>IF(COUNT(H42),RANK(H42,$H$38:$H$42),"")</f>
      </c>
    </row>
    <row r="43" spans="1:9" ht="27" customHeight="1">
      <c r="A43" s="176" t="s">
        <v>14</v>
      </c>
      <c r="B43" s="135" t="s">
        <v>175</v>
      </c>
      <c r="C43" s="130">
        <v>93102073408</v>
      </c>
      <c r="D43" s="120" t="s">
        <v>228</v>
      </c>
      <c r="E43" s="120">
        <f t="shared" si="3"/>
        <v>51.66</v>
      </c>
      <c r="F43" s="120">
        <f>VLOOKUP(C43,'面试成绩汇总表(填写考生序号)'!$E$4:$M$63,8,FALSE)</f>
        <v>87.8</v>
      </c>
      <c r="G43" s="122">
        <f>VLOOKUP(C43,'面试成绩汇总表(填写考生序号)'!$E$4:$M$63,9,FALSE)</f>
        <v>35.12</v>
      </c>
      <c r="H43" s="122">
        <f t="shared" si="4"/>
        <v>86.78</v>
      </c>
      <c r="I43" s="123">
        <f>IF(COUNT(H43),RANK(H43,$H$43:$H$52),"")</f>
        <v>1</v>
      </c>
    </row>
    <row r="44" spans="1:9" ht="27" customHeight="1">
      <c r="A44" s="176"/>
      <c r="B44" s="135" t="s">
        <v>177</v>
      </c>
      <c r="C44" s="130">
        <v>93102202924</v>
      </c>
      <c r="D44" s="120" t="s">
        <v>232</v>
      </c>
      <c r="E44" s="120">
        <f t="shared" si="3"/>
        <v>48.059999999999995</v>
      </c>
      <c r="F44" s="120">
        <f>VLOOKUP(C44,'面试成绩汇总表(填写考生序号)'!$E$4:$M$63,8,FALSE)</f>
        <v>87.3</v>
      </c>
      <c r="G44" s="122">
        <f>VLOOKUP(C44,'面试成绩汇总表(填写考生序号)'!$E$4:$M$63,9,FALSE)</f>
        <v>34.92</v>
      </c>
      <c r="H44" s="122">
        <f t="shared" si="4"/>
        <v>82.97999999999999</v>
      </c>
      <c r="I44" s="123">
        <f aca="true" t="shared" si="6" ref="I44:I52">IF(COUNT(H44),RANK(H44,$H$43:$H$52),"")</f>
        <v>2</v>
      </c>
    </row>
    <row r="45" spans="1:9" ht="27" customHeight="1">
      <c r="A45" s="176"/>
      <c r="B45" s="135" t="s">
        <v>179</v>
      </c>
      <c r="C45" s="130">
        <v>93102191317</v>
      </c>
      <c r="D45" s="120" t="s">
        <v>233</v>
      </c>
      <c r="E45" s="120">
        <f t="shared" si="3"/>
        <v>46.32</v>
      </c>
      <c r="F45" s="120">
        <f>VLOOKUP(C45,'面试成绩汇总表(填写考生序号)'!$E$4:$M$63,8,FALSE)</f>
        <v>80.4</v>
      </c>
      <c r="G45" s="122">
        <f>VLOOKUP(C45,'面试成绩汇总表(填写考生序号)'!$E$4:$M$63,9,FALSE)</f>
        <v>32.160000000000004</v>
      </c>
      <c r="H45" s="122">
        <f t="shared" si="4"/>
        <v>78.48</v>
      </c>
      <c r="I45" s="123">
        <f t="shared" si="6"/>
        <v>3</v>
      </c>
    </row>
    <row r="46" spans="1:9" ht="27" customHeight="1">
      <c r="A46" s="176"/>
      <c r="B46" s="135" t="s">
        <v>181</v>
      </c>
      <c r="C46" s="130">
        <v>93102133102</v>
      </c>
      <c r="D46" s="120" t="s">
        <v>234</v>
      </c>
      <c r="E46" s="120">
        <f t="shared" si="3"/>
        <v>43.440000000000005</v>
      </c>
      <c r="F46" s="120">
        <f>VLOOKUP(C46,'面试成绩汇总表(填写考生序号)'!$E$4:$M$63,8,FALSE)</f>
        <v>75.6</v>
      </c>
      <c r="G46" s="122">
        <f>VLOOKUP(C46,'面试成绩汇总表(填写考生序号)'!$E$4:$M$63,9,FALSE)</f>
        <v>30.24</v>
      </c>
      <c r="H46" s="122">
        <f t="shared" si="4"/>
        <v>73.68</v>
      </c>
      <c r="I46" s="123">
        <f t="shared" si="6"/>
        <v>6</v>
      </c>
    </row>
    <row r="47" spans="1:9" ht="27" customHeight="1">
      <c r="A47" s="176"/>
      <c r="B47" s="135" t="s">
        <v>183</v>
      </c>
      <c r="C47" s="130">
        <v>93102012109</v>
      </c>
      <c r="D47" s="120" t="s">
        <v>235</v>
      </c>
      <c r="E47" s="120">
        <f t="shared" si="3"/>
        <v>43.26</v>
      </c>
      <c r="F47" s="120">
        <f>VLOOKUP(C47,'面试成绩汇总表(填写考生序号)'!$E$4:$M$63,8,FALSE)</f>
        <v>86.8</v>
      </c>
      <c r="G47" s="122">
        <f>VLOOKUP(C47,'面试成绩汇总表(填写考生序号)'!$E$4:$M$63,9,FALSE)</f>
        <v>34.72</v>
      </c>
      <c r="H47" s="122">
        <f t="shared" si="4"/>
        <v>77.97999999999999</v>
      </c>
      <c r="I47" s="123">
        <f t="shared" si="6"/>
        <v>4</v>
      </c>
    </row>
    <row r="48" spans="1:9" ht="27" customHeight="1">
      <c r="A48" s="176"/>
      <c r="B48" s="135" t="s">
        <v>185</v>
      </c>
      <c r="C48" s="130">
        <v>93102031320</v>
      </c>
      <c r="D48" s="120" t="s">
        <v>236</v>
      </c>
      <c r="E48" s="120">
        <f t="shared" si="3"/>
        <v>42.959999999999994</v>
      </c>
      <c r="F48" s="120">
        <f>VLOOKUP(C48,'面试成绩汇总表(填写考生序号)'!$E$4:$M$63,8,FALSE)</f>
        <v>73</v>
      </c>
      <c r="G48" s="122">
        <f>VLOOKUP(C48,'面试成绩汇总表(填写考生序号)'!$E$4:$M$63,9,FALSE)</f>
        <v>29.200000000000003</v>
      </c>
      <c r="H48" s="122">
        <f t="shared" si="4"/>
        <v>72.16</v>
      </c>
      <c r="I48" s="123">
        <f t="shared" si="6"/>
        <v>7</v>
      </c>
    </row>
    <row r="49" spans="1:9" ht="27" customHeight="1">
      <c r="A49" s="176"/>
      <c r="B49" s="135" t="s">
        <v>187</v>
      </c>
      <c r="C49" s="130">
        <v>93102012022</v>
      </c>
      <c r="D49" s="120" t="s">
        <v>237</v>
      </c>
      <c r="E49" s="120">
        <f t="shared" si="3"/>
        <v>42.3</v>
      </c>
      <c r="F49" s="120">
        <f>VLOOKUP(C49,'面试成绩汇总表(填写考生序号)'!$E$4:$M$63,8,FALSE)</f>
        <v>72.4</v>
      </c>
      <c r="G49" s="122">
        <f>VLOOKUP(C49,'面试成绩汇总表(填写考生序号)'!$E$4:$M$63,9,FALSE)</f>
        <v>28.960000000000004</v>
      </c>
      <c r="H49" s="122">
        <f t="shared" si="4"/>
        <v>71.26</v>
      </c>
      <c r="I49" s="123">
        <f t="shared" si="6"/>
        <v>9</v>
      </c>
    </row>
    <row r="50" spans="1:9" ht="27" customHeight="1">
      <c r="A50" s="176"/>
      <c r="B50" s="135" t="s">
        <v>189</v>
      </c>
      <c r="C50" s="130">
        <v>93102175113</v>
      </c>
      <c r="D50" s="120" t="s">
        <v>238</v>
      </c>
      <c r="E50" s="120">
        <f t="shared" si="3"/>
        <v>42.059999999999995</v>
      </c>
      <c r="F50" s="120">
        <f>VLOOKUP(C50,'面试成绩汇总表(填写考生序号)'!$E$4:$M$63,8,FALSE)</f>
        <v>80.6</v>
      </c>
      <c r="G50" s="122">
        <f>VLOOKUP(C50,'面试成绩汇总表(填写考生序号)'!$E$4:$M$63,9,FALSE)</f>
        <v>32.24</v>
      </c>
      <c r="H50" s="122">
        <f t="shared" si="4"/>
        <v>74.3</v>
      </c>
      <c r="I50" s="123">
        <f t="shared" si="6"/>
        <v>5</v>
      </c>
    </row>
    <row r="51" spans="1:9" ht="27" customHeight="1">
      <c r="A51" s="176"/>
      <c r="B51" s="135" t="s">
        <v>191</v>
      </c>
      <c r="C51" s="130">
        <v>93102211812</v>
      </c>
      <c r="D51" s="120" t="s">
        <v>208</v>
      </c>
      <c r="E51" s="120">
        <f t="shared" si="3"/>
        <v>41.52</v>
      </c>
      <c r="F51" s="120">
        <f>VLOOKUP(C51,'面试成绩汇总表(填写考生序号)'!$E$4:$M$63,8,FALSE)</f>
        <v>74.8</v>
      </c>
      <c r="G51" s="122">
        <f>VLOOKUP(C51,'面试成绩汇总表(填写考生序号)'!$E$4:$M$63,9,FALSE)</f>
        <v>29.92</v>
      </c>
      <c r="H51" s="122">
        <f t="shared" si="4"/>
        <v>71.44</v>
      </c>
      <c r="I51" s="123">
        <f t="shared" si="6"/>
        <v>8</v>
      </c>
    </row>
    <row r="52" spans="1:9" ht="30" customHeight="1" hidden="1">
      <c r="A52" s="194"/>
      <c r="B52" s="137"/>
      <c r="C52" s="131"/>
      <c r="D52" s="125"/>
      <c r="E52" s="125"/>
      <c r="F52" s="125"/>
      <c r="G52" s="126"/>
      <c r="H52" s="126"/>
      <c r="I52" s="127">
        <f t="shared" si="6"/>
      </c>
    </row>
    <row r="53" spans="1:9" ht="30" customHeight="1" hidden="1">
      <c r="A53" s="164" t="s">
        <v>15</v>
      </c>
      <c r="B53" s="113"/>
      <c r="C53" s="128"/>
      <c r="D53" s="115"/>
      <c r="E53" s="115">
        <f t="shared" si="3"/>
        <v>0</v>
      </c>
      <c r="F53" s="115" t="e">
        <f>VLOOKUP(C53,'面试成绩汇总表(填写考生序号)'!$E$4:$M$63,8,FALSE)</f>
        <v>#N/A</v>
      </c>
      <c r="G53" s="129" t="e">
        <f>VLOOKUP(C53,'面试成绩汇总表(填写考生序号)'!$E$4:$M$63,9,FALSE)</f>
        <v>#N/A</v>
      </c>
      <c r="H53" s="129" t="e">
        <f t="shared" si="4"/>
        <v>#N/A</v>
      </c>
      <c r="I53" s="132">
        <f>IF(COUNT(H53),RANK(H53,$H$53:$H$57),"")</f>
      </c>
    </row>
    <row r="54" spans="1:9" ht="30" customHeight="1" hidden="1">
      <c r="A54" s="165"/>
      <c r="B54" s="118"/>
      <c r="C54" s="130"/>
      <c r="D54" s="120"/>
      <c r="E54" s="120">
        <f t="shared" si="3"/>
        <v>0</v>
      </c>
      <c r="F54" s="120" t="e">
        <f>VLOOKUP(C54,'面试成绩汇总表(填写考生序号)'!$E$4:$M$63,8,FALSE)</f>
        <v>#N/A</v>
      </c>
      <c r="G54" s="122" t="e">
        <f>VLOOKUP(C54,'面试成绩汇总表(填写考生序号)'!$E$4:$M$63,9,FALSE)</f>
        <v>#N/A</v>
      </c>
      <c r="H54" s="122" t="e">
        <f t="shared" si="4"/>
        <v>#N/A</v>
      </c>
      <c r="I54" s="123">
        <f>IF(COUNT(H54),RANK(H54,$H$53:$H$57),"")</f>
      </c>
    </row>
    <row r="55" spans="1:9" ht="30" customHeight="1" hidden="1">
      <c r="A55" s="165"/>
      <c r="B55" s="118"/>
      <c r="C55" s="130"/>
      <c r="D55" s="120"/>
      <c r="E55" s="120">
        <f t="shared" si="3"/>
        <v>0</v>
      </c>
      <c r="F55" s="120" t="e">
        <f>VLOOKUP(C55,'面试成绩汇总表(填写考生序号)'!$E$4:$M$63,8,FALSE)</f>
        <v>#N/A</v>
      </c>
      <c r="G55" s="122" t="e">
        <f>VLOOKUP(C55,'面试成绩汇总表(填写考生序号)'!$E$4:$M$63,9,FALSE)</f>
        <v>#N/A</v>
      </c>
      <c r="H55" s="122" t="e">
        <f t="shared" si="4"/>
        <v>#N/A</v>
      </c>
      <c r="I55" s="123">
        <f>IF(COUNT(H55),RANK(H55,$H$53:$H$57),"")</f>
      </c>
    </row>
    <row r="56" spans="1:9" ht="30" customHeight="1" hidden="1">
      <c r="A56" s="165"/>
      <c r="B56" s="118"/>
      <c r="C56" s="130"/>
      <c r="D56" s="120"/>
      <c r="E56" s="120">
        <f t="shared" si="3"/>
        <v>0</v>
      </c>
      <c r="F56" s="120" t="e">
        <f>VLOOKUP(C56,'面试成绩汇总表(填写考生序号)'!$E$4:$M$63,8,FALSE)</f>
        <v>#N/A</v>
      </c>
      <c r="G56" s="122" t="e">
        <f>VLOOKUP(C56,'面试成绩汇总表(填写考生序号)'!$E$4:$M$63,9,FALSE)</f>
        <v>#N/A</v>
      </c>
      <c r="H56" s="122" t="e">
        <f t="shared" si="4"/>
        <v>#N/A</v>
      </c>
      <c r="I56" s="123">
        <f>IF(COUNT(H56),RANK(H56,$H$53:$H$57),"")</f>
      </c>
    </row>
    <row r="57" spans="1:9" ht="30" customHeight="1" hidden="1">
      <c r="A57" s="166"/>
      <c r="B57" s="124"/>
      <c r="C57" s="131"/>
      <c r="D57" s="125"/>
      <c r="E57" s="125">
        <f t="shared" si="3"/>
        <v>0</v>
      </c>
      <c r="F57" s="125" t="e">
        <f>VLOOKUP(C57,'面试成绩汇总表(填写考生序号)'!$E$4:$M$63,8,FALSE)</f>
        <v>#N/A</v>
      </c>
      <c r="G57" s="126" t="e">
        <f>VLOOKUP(C57,'面试成绩汇总表(填写考生序号)'!$E$4:$M$63,9,FALSE)</f>
        <v>#N/A</v>
      </c>
      <c r="H57" s="126" t="e">
        <f t="shared" si="4"/>
        <v>#N/A</v>
      </c>
      <c r="I57" s="127">
        <f>IF(COUNT(H57),RANK(H57,$H$53:$H$57),"")</f>
      </c>
    </row>
    <row r="58" spans="1:9" ht="30" customHeight="1" hidden="1">
      <c r="A58" s="164" t="s">
        <v>16</v>
      </c>
      <c r="B58" s="113"/>
      <c r="C58" s="128"/>
      <c r="D58" s="115"/>
      <c r="E58" s="115">
        <f t="shared" si="3"/>
        <v>0</v>
      </c>
      <c r="F58" s="115" t="e">
        <f>VLOOKUP(C58,'面试成绩汇总表(填写考生序号)'!$E$4:$M$63,8,FALSE)</f>
        <v>#N/A</v>
      </c>
      <c r="G58" s="129" t="e">
        <f>VLOOKUP(C58,'面试成绩汇总表(填写考生序号)'!$E$4:$M$63,9,FALSE)</f>
        <v>#N/A</v>
      </c>
      <c r="H58" s="129" t="e">
        <f t="shared" si="4"/>
        <v>#N/A</v>
      </c>
      <c r="I58" s="132">
        <f>IF(COUNT(H58),RANK(H58,$H$58:$H$62),"")</f>
      </c>
    </row>
    <row r="59" spans="1:9" ht="30" customHeight="1" hidden="1">
      <c r="A59" s="165"/>
      <c r="B59" s="118"/>
      <c r="C59" s="130"/>
      <c r="D59" s="120"/>
      <c r="E59" s="120">
        <f t="shared" si="3"/>
        <v>0</v>
      </c>
      <c r="F59" s="120" t="e">
        <f>VLOOKUP(C59,'面试成绩汇总表(填写考生序号)'!$E$4:$M$63,8,FALSE)</f>
        <v>#N/A</v>
      </c>
      <c r="G59" s="122" t="e">
        <f>VLOOKUP(C59,'面试成绩汇总表(填写考生序号)'!$E$4:$M$63,9,FALSE)</f>
        <v>#N/A</v>
      </c>
      <c r="H59" s="122" t="e">
        <f t="shared" si="4"/>
        <v>#N/A</v>
      </c>
      <c r="I59" s="123">
        <f>IF(COUNT(H59),RANK(H59,$H$58:$H$62),"")</f>
      </c>
    </row>
    <row r="60" spans="1:9" ht="30" customHeight="1" hidden="1">
      <c r="A60" s="165"/>
      <c r="B60" s="118"/>
      <c r="C60" s="130"/>
      <c r="D60" s="120"/>
      <c r="E60" s="120">
        <f t="shared" si="3"/>
        <v>0</v>
      </c>
      <c r="F60" s="120" t="e">
        <f>VLOOKUP(C60,'面试成绩汇总表(填写考生序号)'!$E$4:$M$63,8,FALSE)</f>
        <v>#N/A</v>
      </c>
      <c r="G60" s="122" t="e">
        <f>VLOOKUP(C60,'面试成绩汇总表(填写考生序号)'!$E$4:$M$63,9,FALSE)</f>
        <v>#N/A</v>
      </c>
      <c r="H60" s="122" t="e">
        <f t="shared" si="4"/>
        <v>#N/A</v>
      </c>
      <c r="I60" s="123">
        <f>IF(COUNT(H60),RANK(H60,$H$58:$H$62),"")</f>
      </c>
    </row>
    <row r="61" spans="1:9" ht="30" customHeight="1" hidden="1">
      <c r="A61" s="165"/>
      <c r="B61" s="118"/>
      <c r="C61" s="130"/>
      <c r="D61" s="120"/>
      <c r="E61" s="120">
        <f t="shared" si="3"/>
        <v>0</v>
      </c>
      <c r="F61" s="120" t="e">
        <f>VLOOKUP(C61,'面试成绩汇总表(填写考生序号)'!$E$4:$M$63,8,FALSE)</f>
        <v>#N/A</v>
      </c>
      <c r="G61" s="122" t="e">
        <f>VLOOKUP(C61,'面试成绩汇总表(填写考生序号)'!$E$4:$M$63,9,FALSE)</f>
        <v>#N/A</v>
      </c>
      <c r="H61" s="122" t="e">
        <f t="shared" si="4"/>
        <v>#N/A</v>
      </c>
      <c r="I61" s="123">
        <f>IF(COUNT(H61),RANK(H61,$H$58:$H$62),"")</f>
      </c>
    </row>
    <row r="62" spans="1:9" ht="30" customHeight="1" hidden="1">
      <c r="A62" s="165"/>
      <c r="B62" s="118"/>
      <c r="C62" s="130"/>
      <c r="D62" s="120"/>
      <c r="E62" s="120">
        <f t="shared" si="3"/>
        <v>0</v>
      </c>
      <c r="F62" s="120" t="e">
        <f>VLOOKUP(C62,'面试成绩汇总表(填写考生序号)'!$E$4:$M$63,8,FALSE)</f>
        <v>#N/A</v>
      </c>
      <c r="G62" s="122" t="e">
        <f>VLOOKUP(C62,'面试成绩汇总表(填写考生序号)'!$E$4:$M$63,9,FALSE)</f>
        <v>#N/A</v>
      </c>
      <c r="H62" s="122" t="e">
        <f t="shared" si="4"/>
        <v>#N/A</v>
      </c>
      <c r="I62" s="123">
        <f>IF(COUNT(H62),RANK(H62,$H$58:$H$62),"")</f>
      </c>
    </row>
    <row r="63" spans="1:9" ht="30" customHeight="1">
      <c r="A63" s="38" t="s">
        <v>93</v>
      </c>
      <c r="B63" s="133"/>
      <c r="C63" s="190"/>
      <c r="D63" s="191"/>
      <c r="E63" s="191"/>
      <c r="F63" s="191"/>
      <c r="G63" s="191"/>
      <c r="H63" s="192"/>
      <c r="I63" s="193"/>
    </row>
  </sheetData>
  <sheetProtection/>
  <mergeCells count="15">
    <mergeCell ref="A53:A57"/>
    <mergeCell ref="A1:I1"/>
    <mergeCell ref="G16:H16"/>
    <mergeCell ref="G24:H24"/>
    <mergeCell ref="G29:H29"/>
    <mergeCell ref="A58:A62"/>
    <mergeCell ref="G42:H42"/>
    <mergeCell ref="C63:I63"/>
    <mergeCell ref="A3:A12"/>
    <mergeCell ref="A13:A17"/>
    <mergeCell ref="A18:A22"/>
    <mergeCell ref="A23:A27"/>
    <mergeCell ref="A28:A37"/>
    <mergeCell ref="A38:A42"/>
    <mergeCell ref="A43:A52"/>
  </mergeCells>
  <printOptions/>
  <pageMargins left="0.6993055555555555" right="0.6993055555555555" top="0.75" bottom="0.75" header="0.3" footer="0.3"/>
  <pageSetup fitToHeight="0" fitToWidth="1" horizontalDpi="600" verticalDpi="600" orientation="landscape" paperSize="9" r:id="rId1"/>
  <headerFooter alignWithMargins="0">
    <oddFooter>&amp;C第 &amp;P 页，共 &amp;N 页</oddFooter>
  </headerFooter>
  <rowBreaks count="2" manualBreakCount="2">
    <brk id="17" max="8" man="1"/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" sqref="F10"/>
    </sheetView>
  </sheetViews>
  <sheetFormatPr defaultColWidth="9.00390625" defaultRowHeight="13.5"/>
  <cols>
    <col min="1" max="3" width="15.625" style="0" customWidth="1"/>
    <col min="4" max="4" width="15.625" style="0" hidden="1" customWidth="1"/>
    <col min="5" max="7" width="15.625" style="0" customWidth="1"/>
    <col min="8" max="8" width="13.00390625" style="0" customWidth="1"/>
  </cols>
  <sheetData>
    <row r="1" spans="1:8" ht="45" customHeight="1">
      <c r="A1" s="156" t="s">
        <v>240</v>
      </c>
      <c r="B1" s="156"/>
      <c r="C1" s="157"/>
      <c r="D1" s="157"/>
      <c r="E1" s="157"/>
      <c r="F1" s="157"/>
      <c r="G1" s="158"/>
      <c r="H1" s="159"/>
    </row>
    <row r="2" spans="1:8" s="1" customFormat="1" ht="24.75" customHeight="1">
      <c r="A2" s="2" t="s">
        <v>1</v>
      </c>
      <c r="B2" s="3" t="s">
        <v>18</v>
      </c>
      <c r="C2" s="3" t="s">
        <v>19</v>
      </c>
      <c r="D2" s="4" t="s">
        <v>20</v>
      </c>
      <c r="E2" s="4" t="s">
        <v>21</v>
      </c>
      <c r="F2" s="4" t="s">
        <v>22</v>
      </c>
      <c r="G2" s="5" t="s">
        <v>23</v>
      </c>
      <c r="H2" s="6" t="s">
        <v>24</v>
      </c>
    </row>
    <row r="3" spans="1:8" ht="16.5" customHeight="1">
      <c r="A3" s="164" t="s">
        <v>25</v>
      </c>
      <c r="B3" s="7" t="s">
        <v>26</v>
      </c>
      <c r="C3" s="8" t="s">
        <v>27</v>
      </c>
      <c r="D3" s="9">
        <v>77.2</v>
      </c>
      <c r="E3" s="10">
        <f>D3*0.6</f>
        <v>46.32</v>
      </c>
      <c r="F3" s="11" t="e">
        <f>VLOOKUP(C3,'面试成绩汇总表(填写考生序号)'!$E$4:$M$63,9,FALSE)</f>
        <v>#N/A</v>
      </c>
      <c r="G3" s="12" t="e">
        <f>IF(F3="","",SUM(E3:F3))</f>
        <v>#N/A</v>
      </c>
      <c r="H3" s="13">
        <f>IF(COUNT(G3),RANK(G3,$G$3:$G$7),"")</f>
      </c>
    </row>
    <row r="4" spans="1:8" ht="16.5" customHeight="1">
      <c r="A4" s="165"/>
      <c r="B4" s="14" t="s">
        <v>28</v>
      </c>
      <c r="C4" s="15" t="s">
        <v>29</v>
      </c>
      <c r="D4" s="16">
        <v>73.5</v>
      </c>
      <c r="E4" s="17">
        <f aca="true" t="shared" si="0" ref="E4:E57">D4*0.6</f>
        <v>44.1</v>
      </c>
      <c r="F4" s="18" t="e">
        <f>VLOOKUP(C4,'面试成绩汇总表(填写考生序号)'!$E$4:$M$63,9,FALSE)</f>
        <v>#N/A</v>
      </c>
      <c r="G4" s="19" t="e">
        <f aca="true" t="shared" si="1" ref="G4:G57">IF(F4="","",SUM(E4:F4))</f>
        <v>#N/A</v>
      </c>
      <c r="H4" s="20">
        <f>IF(COUNT(G4),RANK(G4,$G$3:$G$7),"")</f>
      </c>
    </row>
    <row r="5" spans="1:8" ht="16.5" customHeight="1">
      <c r="A5" s="165"/>
      <c r="B5" s="14" t="s">
        <v>30</v>
      </c>
      <c r="C5" s="15" t="s">
        <v>31</v>
      </c>
      <c r="D5" s="16">
        <v>72.6</v>
      </c>
      <c r="E5" s="17">
        <f t="shared" si="0"/>
        <v>43.559999999999995</v>
      </c>
      <c r="F5" s="18" t="e">
        <f>VLOOKUP(C5,'面试成绩汇总表(填写考生序号)'!$E$4:$M$63,9,FALSE)</f>
        <v>#N/A</v>
      </c>
      <c r="G5" s="19" t="e">
        <f t="shared" si="1"/>
        <v>#N/A</v>
      </c>
      <c r="H5" s="20">
        <f>IF(COUNT(G5),RANK(G5,$G$3:$G$7),"")</f>
      </c>
    </row>
    <row r="6" spans="1:8" ht="16.5" customHeight="1">
      <c r="A6" s="165"/>
      <c r="B6" s="14" t="s">
        <v>32</v>
      </c>
      <c r="C6" s="15" t="s">
        <v>33</v>
      </c>
      <c r="D6" s="16">
        <v>72.2</v>
      </c>
      <c r="E6" s="17">
        <f t="shared" si="0"/>
        <v>43.32</v>
      </c>
      <c r="F6" s="19" t="e">
        <f>VLOOKUP(C6,'面试成绩汇总表(填写考生序号)'!$E$4:$M$63,9,FALSE)</f>
        <v>#N/A</v>
      </c>
      <c r="G6" s="19" t="e">
        <f t="shared" si="1"/>
        <v>#N/A</v>
      </c>
      <c r="H6" s="20">
        <f>IF(COUNT(G6),RANK(G6,$G$3:$G$7),"")</f>
      </c>
    </row>
    <row r="7" spans="1:8" ht="16.5" customHeight="1">
      <c r="A7" s="166"/>
      <c r="B7" s="21" t="s">
        <v>34</v>
      </c>
      <c r="C7" s="22" t="s">
        <v>35</v>
      </c>
      <c r="D7" s="23">
        <v>72.1</v>
      </c>
      <c r="E7" s="24">
        <f t="shared" si="0"/>
        <v>43.26</v>
      </c>
      <c r="F7" s="25" t="e">
        <f>VLOOKUP(C7,'面试成绩汇总表(填写考生序号)'!$E$4:$M$63,9,FALSE)</f>
        <v>#N/A</v>
      </c>
      <c r="G7" s="25" t="e">
        <f t="shared" si="1"/>
        <v>#N/A</v>
      </c>
      <c r="H7" s="26" t="s">
        <v>36</v>
      </c>
    </row>
    <row r="8" spans="1:8" ht="16.5" customHeight="1">
      <c r="A8" s="164" t="s">
        <v>37</v>
      </c>
      <c r="B8" s="27" t="s">
        <v>38</v>
      </c>
      <c r="C8" s="28">
        <v>93101185515</v>
      </c>
      <c r="D8" s="9">
        <v>81.6</v>
      </c>
      <c r="E8" s="10">
        <f t="shared" si="0"/>
        <v>48.959999999999994</v>
      </c>
      <c r="F8" s="29" t="e">
        <f>VLOOKUP(C8,'面试成绩汇总表(填写考生序号)'!$E$4:$M$63,9,FALSE)</f>
        <v>#N/A</v>
      </c>
      <c r="G8" s="29" t="e">
        <f t="shared" si="1"/>
        <v>#N/A</v>
      </c>
      <c r="H8" s="30" t="s">
        <v>194</v>
      </c>
    </row>
    <row r="9" spans="1:8" ht="16.5" customHeight="1">
      <c r="A9" s="165"/>
      <c r="B9" s="31" t="s">
        <v>39</v>
      </c>
      <c r="C9" s="32">
        <v>93101060310</v>
      </c>
      <c r="D9" s="16">
        <v>81</v>
      </c>
      <c r="E9" s="17">
        <f t="shared" si="0"/>
        <v>48.6</v>
      </c>
      <c r="F9" s="19" t="e">
        <f>VLOOKUP(C9,'面试成绩汇总表(填写考生序号)'!$E$4:$M$63,9,FALSE)</f>
        <v>#N/A</v>
      </c>
      <c r="G9" s="19" t="e">
        <f t="shared" si="1"/>
        <v>#N/A</v>
      </c>
      <c r="H9" s="20" t="e">
        <f>#N/A</f>
        <v>#N/A</v>
      </c>
    </row>
    <row r="10" spans="1:8" ht="16.5" customHeight="1">
      <c r="A10" s="167"/>
      <c r="B10" s="31" t="s">
        <v>40</v>
      </c>
      <c r="C10" s="32">
        <v>93101122721</v>
      </c>
      <c r="D10" s="16">
        <v>78.9</v>
      </c>
      <c r="E10" s="17">
        <f t="shared" si="0"/>
        <v>47.34</v>
      </c>
      <c r="F10" s="19" t="e">
        <f>VLOOKUP(C10,'面试成绩汇总表(填写考生序号)'!$E$4:$M$63,9,FALSE)</f>
        <v>#N/A</v>
      </c>
      <c r="G10" s="19" t="e">
        <f t="shared" si="1"/>
        <v>#N/A</v>
      </c>
      <c r="H10" s="20" t="e">
        <f>#N/A</f>
        <v>#N/A</v>
      </c>
    </row>
    <row r="11" spans="1:8" ht="16.5" customHeight="1">
      <c r="A11" s="167"/>
      <c r="B11" s="31" t="s">
        <v>41</v>
      </c>
      <c r="C11" s="32">
        <v>93101174725</v>
      </c>
      <c r="D11" s="16">
        <v>76.7</v>
      </c>
      <c r="E11" s="17">
        <f t="shared" si="0"/>
        <v>46.02</v>
      </c>
      <c r="F11" s="19" t="e">
        <f>VLOOKUP(C11,'面试成绩汇总表(填写考生序号)'!$E$4:$M$63,9,FALSE)</f>
        <v>#N/A</v>
      </c>
      <c r="G11" s="19" t="e">
        <f t="shared" si="1"/>
        <v>#N/A</v>
      </c>
      <c r="H11" s="20" t="e">
        <f>#N/A</f>
        <v>#N/A</v>
      </c>
    </row>
    <row r="12" spans="1:8" ht="16.5" customHeight="1">
      <c r="A12" s="168"/>
      <c r="B12" s="33" t="s">
        <v>42</v>
      </c>
      <c r="C12" s="34">
        <v>93101183204</v>
      </c>
      <c r="D12" s="23">
        <v>76.3</v>
      </c>
      <c r="E12" s="24">
        <f t="shared" si="0"/>
        <v>45.779999999999994</v>
      </c>
      <c r="F12" s="25" t="e">
        <f>VLOOKUP(C12,'面试成绩汇总表(填写考生序号)'!$E$4:$M$63,9,FALSE)</f>
        <v>#N/A</v>
      </c>
      <c r="G12" s="25" t="e">
        <f t="shared" si="1"/>
        <v>#N/A</v>
      </c>
      <c r="H12" s="26" t="e">
        <f>#N/A</f>
        <v>#N/A</v>
      </c>
    </row>
    <row r="13" spans="1:8" ht="16.5" customHeight="1">
      <c r="A13" s="164" t="s">
        <v>43</v>
      </c>
      <c r="B13" s="27" t="s">
        <v>44</v>
      </c>
      <c r="C13" s="28">
        <v>93101280929</v>
      </c>
      <c r="D13" s="9">
        <v>77.7</v>
      </c>
      <c r="E13" s="10">
        <f t="shared" si="0"/>
        <v>46.62</v>
      </c>
      <c r="F13" s="29" t="e">
        <f>VLOOKUP(C13,'面试成绩汇总表(填写考生序号)'!$E$4:$M$63,9,FALSE)</f>
        <v>#N/A</v>
      </c>
      <c r="G13" s="29" t="e">
        <f t="shared" si="1"/>
        <v>#N/A</v>
      </c>
      <c r="H13" s="30" t="e">
        <f>#N/A</f>
        <v>#N/A</v>
      </c>
    </row>
    <row r="14" spans="1:8" ht="16.5" customHeight="1">
      <c r="A14" s="165"/>
      <c r="B14" s="31" t="s">
        <v>45</v>
      </c>
      <c r="C14" s="32">
        <v>93101143822</v>
      </c>
      <c r="D14" s="16">
        <v>70.1</v>
      </c>
      <c r="E14" s="17">
        <f t="shared" si="0"/>
        <v>42.059999999999995</v>
      </c>
      <c r="F14" s="19" t="e">
        <f>VLOOKUP(C14,'面试成绩汇总表(填写考生序号)'!$E$4:$M$63,9,FALSE)</f>
        <v>#N/A</v>
      </c>
      <c r="G14" s="19" t="e">
        <f t="shared" si="1"/>
        <v>#N/A</v>
      </c>
      <c r="H14" s="20" t="e">
        <f>#N/A</f>
        <v>#N/A</v>
      </c>
    </row>
    <row r="15" spans="1:8" ht="16.5" customHeight="1">
      <c r="A15" s="167"/>
      <c r="B15" s="31" t="s">
        <v>46</v>
      </c>
      <c r="C15" s="32">
        <v>93101180929</v>
      </c>
      <c r="D15" s="16">
        <v>67.5</v>
      </c>
      <c r="E15" s="17">
        <f t="shared" si="0"/>
        <v>40.5</v>
      </c>
      <c r="F15" s="19" t="e">
        <f>VLOOKUP(C15,'面试成绩汇总表(填写考生序号)'!$E$4:$M$63,9,FALSE)</f>
        <v>#N/A</v>
      </c>
      <c r="G15" s="19" t="e">
        <f t="shared" si="1"/>
        <v>#N/A</v>
      </c>
      <c r="H15" s="20" t="e">
        <f>#N/A</f>
        <v>#N/A</v>
      </c>
    </row>
    <row r="16" spans="1:8" ht="16.5" customHeight="1">
      <c r="A16" s="167"/>
      <c r="B16" s="31" t="s">
        <v>47</v>
      </c>
      <c r="C16" s="32">
        <v>93101111211</v>
      </c>
      <c r="D16" s="16">
        <v>66.1</v>
      </c>
      <c r="E16" s="17">
        <f t="shared" si="0"/>
        <v>39.66</v>
      </c>
      <c r="F16" s="19" t="e">
        <f>VLOOKUP(C16,'面试成绩汇总表(填写考生序号)'!$E$4:$M$63,9,FALSE)</f>
        <v>#N/A</v>
      </c>
      <c r="G16" s="19" t="e">
        <f t="shared" si="1"/>
        <v>#N/A</v>
      </c>
      <c r="H16" s="20" t="e">
        <f>#N/A</f>
        <v>#N/A</v>
      </c>
    </row>
    <row r="17" spans="1:8" ht="16.5" customHeight="1">
      <c r="A17" s="168"/>
      <c r="B17" s="33" t="s">
        <v>48</v>
      </c>
      <c r="C17" s="34">
        <v>93101173416</v>
      </c>
      <c r="D17" s="23">
        <v>65.6</v>
      </c>
      <c r="E17" s="24">
        <f t="shared" si="0"/>
        <v>39.35999999999999</v>
      </c>
      <c r="F17" s="25" t="e">
        <f>VLOOKUP(C17,'面试成绩汇总表(填写考生序号)'!$E$4:$M$63,9,FALSE)</f>
        <v>#N/A</v>
      </c>
      <c r="G17" s="25" t="e">
        <f t="shared" si="1"/>
        <v>#N/A</v>
      </c>
      <c r="H17" s="26" t="e">
        <f>#N/A</f>
        <v>#N/A</v>
      </c>
    </row>
    <row r="18" spans="1:8" ht="16.5" customHeight="1">
      <c r="A18" s="164" t="s">
        <v>49</v>
      </c>
      <c r="B18" s="7" t="s">
        <v>50</v>
      </c>
      <c r="C18" s="28">
        <v>93101081921</v>
      </c>
      <c r="D18" s="9">
        <v>78.8</v>
      </c>
      <c r="E18" s="10">
        <f t="shared" si="0"/>
        <v>47.279999999999994</v>
      </c>
      <c r="F18" s="29" t="e">
        <f>VLOOKUP(C18,'面试成绩汇总表(填写考生序号)'!$E$4:$M$63,9,FALSE)</f>
        <v>#N/A</v>
      </c>
      <c r="G18" s="29" t="e">
        <f t="shared" si="1"/>
        <v>#N/A</v>
      </c>
      <c r="H18" s="30">
        <f>IF(COUNT(G18),RANK(G18,$G$18:$G$32),"")</f>
      </c>
    </row>
    <row r="19" spans="1:8" ht="16.5" customHeight="1">
      <c r="A19" s="165"/>
      <c r="B19" s="14" t="s">
        <v>51</v>
      </c>
      <c r="C19" s="32">
        <v>93101204020</v>
      </c>
      <c r="D19" s="16">
        <v>77.4</v>
      </c>
      <c r="E19" s="17">
        <f t="shared" si="0"/>
        <v>46.440000000000005</v>
      </c>
      <c r="F19" s="19" t="e">
        <f>VLOOKUP(C19,'面试成绩汇总表(填写考生序号)'!$E$4:$M$63,9,FALSE)</f>
        <v>#N/A</v>
      </c>
      <c r="G19" s="19" t="e">
        <f t="shared" si="1"/>
        <v>#N/A</v>
      </c>
      <c r="H19" s="20" t="s">
        <v>194</v>
      </c>
    </row>
    <row r="20" spans="1:8" ht="16.5" customHeight="1">
      <c r="A20" s="165"/>
      <c r="B20" s="14" t="s">
        <v>52</v>
      </c>
      <c r="C20" s="32">
        <v>93101100811</v>
      </c>
      <c r="D20" s="16">
        <v>76.9</v>
      </c>
      <c r="E20" s="17">
        <f t="shared" si="0"/>
        <v>46.14</v>
      </c>
      <c r="F20" s="19" t="e">
        <f>VLOOKUP(C20,'面试成绩汇总表(填写考生序号)'!$E$4:$M$63,9,FALSE)</f>
        <v>#N/A</v>
      </c>
      <c r="G20" s="19" t="e">
        <f t="shared" si="1"/>
        <v>#N/A</v>
      </c>
      <c r="H20" s="20">
        <f aca="true" t="shared" si="2" ref="H20:H31">IF(COUNT(G20),RANK(G20,$G$18:$G$32),"")</f>
      </c>
    </row>
    <row r="21" spans="1:8" ht="16.5" customHeight="1">
      <c r="A21" s="165"/>
      <c r="B21" s="14" t="s">
        <v>53</v>
      </c>
      <c r="C21" s="32">
        <v>93101081224</v>
      </c>
      <c r="D21" s="16">
        <v>75.4</v>
      </c>
      <c r="E21" s="17">
        <f t="shared" si="0"/>
        <v>45.24</v>
      </c>
      <c r="F21" s="19" t="e">
        <f>VLOOKUP(C21,'面试成绩汇总表(填写考生序号)'!$E$4:$M$63,9,FALSE)</f>
        <v>#N/A</v>
      </c>
      <c r="G21" s="19" t="e">
        <f t="shared" si="1"/>
        <v>#N/A</v>
      </c>
      <c r="H21" s="20">
        <f t="shared" si="2"/>
      </c>
    </row>
    <row r="22" spans="1:8" ht="16.5" customHeight="1">
      <c r="A22" s="165"/>
      <c r="B22" s="14" t="s">
        <v>54</v>
      </c>
      <c r="C22" s="32">
        <v>93101281809</v>
      </c>
      <c r="D22" s="16">
        <v>75.2</v>
      </c>
      <c r="E22" s="17">
        <f t="shared" si="0"/>
        <v>45.12</v>
      </c>
      <c r="F22" s="19" t="e">
        <f>VLOOKUP(C22,'面试成绩汇总表(填写考生序号)'!$E$4:$M$63,9,FALSE)</f>
        <v>#N/A</v>
      </c>
      <c r="G22" s="19" t="e">
        <f t="shared" si="1"/>
        <v>#N/A</v>
      </c>
      <c r="H22" s="20">
        <f t="shared" si="2"/>
      </c>
    </row>
    <row r="23" spans="1:8" ht="16.5" customHeight="1">
      <c r="A23" s="165"/>
      <c r="B23" s="14" t="s">
        <v>55</v>
      </c>
      <c r="C23" s="32">
        <v>93101144104</v>
      </c>
      <c r="D23" s="16">
        <v>75.2</v>
      </c>
      <c r="E23" s="17">
        <f t="shared" si="0"/>
        <v>45.12</v>
      </c>
      <c r="F23" s="19" t="e">
        <f>VLOOKUP(C23,'面试成绩汇总表(填写考生序号)'!$E$4:$M$63,9,FALSE)</f>
        <v>#N/A</v>
      </c>
      <c r="G23" s="19" t="e">
        <f t="shared" si="1"/>
        <v>#N/A</v>
      </c>
      <c r="H23" s="20" t="s">
        <v>194</v>
      </c>
    </row>
    <row r="24" spans="1:8" ht="16.5" customHeight="1">
      <c r="A24" s="165"/>
      <c r="B24" s="14" t="s">
        <v>56</v>
      </c>
      <c r="C24" s="32">
        <v>93101071916</v>
      </c>
      <c r="D24" s="16">
        <v>74.4</v>
      </c>
      <c r="E24" s="17">
        <f t="shared" si="0"/>
        <v>44.64</v>
      </c>
      <c r="F24" s="19" t="e">
        <f>VLOOKUP(C24,'面试成绩汇总表(填写考生序号)'!$E$4:$M$63,9,FALSE)</f>
        <v>#N/A</v>
      </c>
      <c r="G24" s="19" t="e">
        <f t="shared" si="1"/>
        <v>#N/A</v>
      </c>
      <c r="H24" s="20">
        <f t="shared" si="2"/>
      </c>
    </row>
    <row r="25" spans="1:8" ht="16.5" customHeight="1">
      <c r="A25" s="165"/>
      <c r="B25" s="14" t="s">
        <v>57</v>
      </c>
      <c r="C25" s="32">
        <v>93101011222</v>
      </c>
      <c r="D25" s="16">
        <v>74.3</v>
      </c>
      <c r="E25" s="17">
        <f t="shared" si="0"/>
        <v>44.58</v>
      </c>
      <c r="F25" s="19" t="e">
        <f>VLOOKUP(C25,'面试成绩汇总表(填写考生序号)'!$E$4:$M$63,9,FALSE)</f>
        <v>#N/A</v>
      </c>
      <c r="G25" s="19" t="e">
        <f t="shared" si="1"/>
        <v>#N/A</v>
      </c>
      <c r="H25" s="20" t="s">
        <v>194</v>
      </c>
    </row>
    <row r="26" spans="1:8" ht="16.5" customHeight="1">
      <c r="A26" s="165"/>
      <c r="B26" s="14" t="s">
        <v>58</v>
      </c>
      <c r="C26" s="32">
        <v>93101231602</v>
      </c>
      <c r="D26" s="16">
        <v>74</v>
      </c>
      <c r="E26" s="17">
        <f t="shared" si="0"/>
        <v>44.4</v>
      </c>
      <c r="F26" s="19" t="e">
        <f>VLOOKUP(C26,'面试成绩汇总表(填写考生序号)'!$E$4:$M$63,9,FALSE)</f>
        <v>#N/A</v>
      </c>
      <c r="G26" s="19" t="e">
        <f t="shared" si="1"/>
        <v>#N/A</v>
      </c>
      <c r="H26" s="20">
        <f t="shared" si="2"/>
      </c>
    </row>
    <row r="27" spans="1:8" ht="16.5" customHeight="1">
      <c r="A27" s="165"/>
      <c r="B27" s="14" t="s">
        <v>59</v>
      </c>
      <c r="C27" s="32">
        <v>93101011824</v>
      </c>
      <c r="D27" s="16">
        <v>74</v>
      </c>
      <c r="E27" s="17">
        <f t="shared" si="0"/>
        <v>44.4</v>
      </c>
      <c r="F27" s="19" t="e">
        <f>VLOOKUP(C27,'面试成绩汇总表(填写考生序号)'!$E$4:$M$63,9,FALSE)</f>
        <v>#N/A</v>
      </c>
      <c r="G27" s="19" t="e">
        <f t="shared" si="1"/>
        <v>#N/A</v>
      </c>
      <c r="H27" s="20">
        <f t="shared" si="2"/>
      </c>
    </row>
    <row r="28" spans="1:8" ht="16.5" customHeight="1">
      <c r="A28" s="165"/>
      <c r="B28" s="14" t="s">
        <v>60</v>
      </c>
      <c r="C28" s="32">
        <v>93101200629</v>
      </c>
      <c r="D28" s="16">
        <v>72.7</v>
      </c>
      <c r="E28" s="17">
        <f t="shared" si="0"/>
        <v>43.62</v>
      </c>
      <c r="F28" s="19" t="e">
        <f>VLOOKUP(C28,'面试成绩汇总表(填写考生序号)'!$E$4:$M$63,9,FALSE)</f>
        <v>#N/A</v>
      </c>
      <c r="G28" s="19" t="e">
        <f t="shared" si="1"/>
        <v>#N/A</v>
      </c>
      <c r="H28" s="20" t="s">
        <v>36</v>
      </c>
    </row>
    <row r="29" spans="1:8" ht="16.5" customHeight="1">
      <c r="A29" s="165"/>
      <c r="B29" s="14" t="s">
        <v>61</v>
      </c>
      <c r="C29" s="32">
        <v>93101274725</v>
      </c>
      <c r="D29" s="16">
        <v>72</v>
      </c>
      <c r="E29" s="17">
        <f t="shared" si="0"/>
        <v>43.199999999999996</v>
      </c>
      <c r="F29" s="19" t="e">
        <f>VLOOKUP(C29,'面试成绩汇总表(填写考生序号)'!$E$4:$M$63,9,FALSE)</f>
        <v>#N/A</v>
      </c>
      <c r="G29" s="19" t="e">
        <f t="shared" si="1"/>
        <v>#N/A</v>
      </c>
      <c r="H29" s="20">
        <f t="shared" si="2"/>
      </c>
    </row>
    <row r="30" spans="1:8" ht="16.5" customHeight="1">
      <c r="A30" s="165"/>
      <c r="B30" s="14" t="s">
        <v>62</v>
      </c>
      <c r="C30" s="32">
        <v>93101032001</v>
      </c>
      <c r="D30" s="16">
        <v>72</v>
      </c>
      <c r="E30" s="17">
        <f t="shared" si="0"/>
        <v>43.199999999999996</v>
      </c>
      <c r="F30" s="19" t="e">
        <f>VLOOKUP(C30,'面试成绩汇总表(填写考生序号)'!$E$4:$M$63,9,FALSE)</f>
        <v>#N/A</v>
      </c>
      <c r="G30" s="19" t="e">
        <f t="shared" si="1"/>
        <v>#N/A</v>
      </c>
      <c r="H30" s="20" t="s">
        <v>36</v>
      </c>
    </row>
    <row r="31" spans="1:8" ht="16.5" customHeight="1">
      <c r="A31" s="165"/>
      <c r="B31" s="14" t="s">
        <v>63</v>
      </c>
      <c r="C31" s="32">
        <v>93101114105</v>
      </c>
      <c r="D31" s="16">
        <v>71.9</v>
      </c>
      <c r="E31" s="17">
        <f t="shared" si="0"/>
        <v>43.14</v>
      </c>
      <c r="F31" s="19" t="e">
        <f>VLOOKUP(C31,'面试成绩汇总表(填写考生序号)'!$E$4:$M$63,9,FALSE)</f>
        <v>#N/A</v>
      </c>
      <c r="G31" s="19" t="e">
        <f t="shared" si="1"/>
        <v>#N/A</v>
      </c>
      <c r="H31" s="20">
        <f t="shared" si="2"/>
      </c>
    </row>
    <row r="32" spans="1:8" ht="16.5" customHeight="1">
      <c r="A32" s="166"/>
      <c r="B32" s="21" t="s">
        <v>64</v>
      </c>
      <c r="C32" s="34">
        <v>93101122128</v>
      </c>
      <c r="D32" s="23">
        <v>71.5</v>
      </c>
      <c r="E32" s="24">
        <f t="shared" si="0"/>
        <v>42.9</v>
      </c>
      <c r="F32" s="25" t="e">
        <f>VLOOKUP(C32,'面试成绩汇总表(填写考生序号)'!$E$4:$M$63,9,FALSE)</f>
        <v>#N/A</v>
      </c>
      <c r="G32" s="25" t="e">
        <f t="shared" si="1"/>
        <v>#N/A</v>
      </c>
      <c r="H32" s="26" t="s">
        <v>194</v>
      </c>
    </row>
    <row r="33" spans="1:8" ht="16.5" customHeight="1">
      <c r="A33" s="164" t="s">
        <v>65</v>
      </c>
      <c r="B33" s="7" t="s">
        <v>66</v>
      </c>
      <c r="C33" s="28">
        <v>93101080125</v>
      </c>
      <c r="D33" s="9">
        <v>79.1</v>
      </c>
      <c r="E33" s="10">
        <f t="shared" si="0"/>
        <v>47.459999999999994</v>
      </c>
      <c r="F33" s="29" t="e">
        <f>VLOOKUP(C33,'面试成绩汇总表(填写考生序号)'!$E$4:$M$63,9,FALSE)</f>
        <v>#N/A</v>
      </c>
      <c r="G33" s="29" t="e">
        <f t="shared" si="1"/>
        <v>#N/A</v>
      </c>
      <c r="H33" s="35">
        <f>IF(COUNT(G33),RANK(G33,$G$33:$G$42),"")</f>
      </c>
    </row>
    <row r="34" spans="1:8" ht="16.5" customHeight="1">
      <c r="A34" s="165"/>
      <c r="B34" s="14" t="s">
        <v>67</v>
      </c>
      <c r="C34" s="32">
        <v>93101262208</v>
      </c>
      <c r="D34" s="16">
        <v>78.2</v>
      </c>
      <c r="E34" s="17">
        <f t="shared" si="0"/>
        <v>46.92</v>
      </c>
      <c r="F34" s="19" t="e">
        <f>VLOOKUP(C34,'面试成绩汇总表(填写考生序号)'!$E$4:$M$63,9,FALSE)</f>
        <v>#N/A</v>
      </c>
      <c r="G34" s="19" t="e">
        <f t="shared" si="1"/>
        <v>#N/A</v>
      </c>
      <c r="H34" s="35" t="s">
        <v>194</v>
      </c>
    </row>
    <row r="35" spans="1:8" ht="16.5" customHeight="1">
      <c r="A35" s="165"/>
      <c r="B35" s="14" t="s">
        <v>68</v>
      </c>
      <c r="C35" s="32">
        <v>93101100418</v>
      </c>
      <c r="D35" s="16">
        <v>76.2</v>
      </c>
      <c r="E35" s="17">
        <f t="shared" si="0"/>
        <v>45.72</v>
      </c>
      <c r="F35" s="19" t="e">
        <f>VLOOKUP(C35,'面试成绩汇总表(填写考生序号)'!$E$4:$M$63,9,FALSE)</f>
        <v>#N/A</v>
      </c>
      <c r="G35" s="19" t="e">
        <f t="shared" si="1"/>
        <v>#N/A</v>
      </c>
      <c r="H35" s="35">
        <f aca="true" t="shared" si="3" ref="H35:H42">IF(COUNT(G35),RANK(G35,$G$33:$G$42),"")</f>
      </c>
    </row>
    <row r="36" spans="1:8" ht="16.5" customHeight="1">
      <c r="A36" s="165"/>
      <c r="B36" s="14" t="s">
        <v>69</v>
      </c>
      <c r="C36" s="32">
        <v>93101280525</v>
      </c>
      <c r="D36" s="16">
        <v>74.7</v>
      </c>
      <c r="E36" s="17">
        <f t="shared" si="0"/>
        <v>44.82</v>
      </c>
      <c r="F36" s="19" t="e">
        <f>VLOOKUP(C36,'面试成绩汇总表(填写考生序号)'!$E$4:$M$63,9,FALSE)</f>
        <v>#N/A</v>
      </c>
      <c r="G36" s="19" t="e">
        <f t="shared" si="1"/>
        <v>#N/A</v>
      </c>
      <c r="H36" s="35">
        <f t="shared" si="3"/>
      </c>
    </row>
    <row r="37" spans="1:8" ht="16.5" customHeight="1">
      <c r="A37" s="165"/>
      <c r="B37" s="14" t="s">
        <v>70</v>
      </c>
      <c r="C37" s="32">
        <v>93101248102</v>
      </c>
      <c r="D37" s="16">
        <v>73.1</v>
      </c>
      <c r="E37" s="17">
        <f t="shared" si="0"/>
        <v>43.85999999999999</v>
      </c>
      <c r="F37" s="19" t="e">
        <f>VLOOKUP(C37,'面试成绩汇总表(填写考生序号)'!$E$4:$M$63,9,FALSE)</f>
        <v>#N/A</v>
      </c>
      <c r="G37" s="19" t="e">
        <f t="shared" si="1"/>
        <v>#N/A</v>
      </c>
      <c r="H37" s="35">
        <f t="shared" si="3"/>
      </c>
    </row>
    <row r="38" spans="1:8" ht="16.5" customHeight="1">
      <c r="A38" s="165"/>
      <c r="B38" s="14" t="s">
        <v>71</v>
      </c>
      <c r="C38" s="32">
        <v>93101201115</v>
      </c>
      <c r="D38" s="16">
        <v>70.1</v>
      </c>
      <c r="E38" s="17">
        <f t="shared" si="0"/>
        <v>42.059999999999995</v>
      </c>
      <c r="F38" s="19" t="e">
        <f>VLOOKUP(C38,'面试成绩汇总表(填写考生序号)'!$E$4:$M$63,9,FALSE)</f>
        <v>#N/A</v>
      </c>
      <c r="G38" s="19" t="e">
        <f t="shared" si="1"/>
        <v>#N/A</v>
      </c>
      <c r="H38" s="35">
        <f t="shared" si="3"/>
      </c>
    </row>
    <row r="39" spans="1:8" ht="16.5" customHeight="1">
      <c r="A39" s="165"/>
      <c r="B39" s="14" t="s">
        <v>72</v>
      </c>
      <c r="C39" s="32">
        <v>93101173303</v>
      </c>
      <c r="D39" s="16">
        <v>68.4</v>
      </c>
      <c r="E39" s="17">
        <f t="shared" si="0"/>
        <v>41.04</v>
      </c>
      <c r="F39" s="19" t="e">
        <f>VLOOKUP(C39,'面试成绩汇总表(填写考生序号)'!$E$4:$M$63,9,FALSE)</f>
        <v>#N/A</v>
      </c>
      <c r="G39" s="19" t="e">
        <f t="shared" si="1"/>
        <v>#N/A</v>
      </c>
      <c r="H39" s="35">
        <f t="shared" si="3"/>
      </c>
    </row>
    <row r="40" spans="1:8" ht="16.5" customHeight="1">
      <c r="A40" s="165"/>
      <c r="B40" s="14" t="s">
        <v>73</v>
      </c>
      <c r="C40" s="32">
        <v>93101113127</v>
      </c>
      <c r="D40" s="16">
        <v>67.3</v>
      </c>
      <c r="E40" s="17">
        <f t="shared" si="0"/>
        <v>40.379999999999995</v>
      </c>
      <c r="F40" s="19" t="e">
        <f>VLOOKUP(C40,'面试成绩汇总表(填写考生序号)'!$E$4:$M$63,9,FALSE)</f>
        <v>#N/A</v>
      </c>
      <c r="G40" s="19" t="e">
        <f t="shared" si="1"/>
        <v>#N/A</v>
      </c>
      <c r="H40" s="35">
        <f t="shared" si="3"/>
      </c>
    </row>
    <row r="41" spans="1:8" ht="16.5" customHeight="1">
      <c r="A41" s="165"/>
      <c r="B41" s="14" t="s">
        <v>74</v>
      </c>
      <c r="C41" s="32">
        <v>93101263714</v>
      </c>
      <c r="D41" s="16">
        <v>67</v>
      </c>
      <c r="E41" s="17">
        <f t="shared" si="0"/>
        <v>40.199999999999996</v>
      </c>
      <c r="F41" s="19" t="e">
        <f>VLOOKUP(C41,'面试成绩汇总表(填写考生序号)'!$E$4:$M$63,9,FALSE)</f>
        <v>#N/A</v>
      </c>
      <c r="G41" s="19" t="e">
        <f t="shared" si="1"/>
        <v>#N/A</v>
      </c>
      <c r="H41" s="35">
        <f t="shared" si="3"/>
      </c>
    </row>
    <row r="42" spans="1:8" ht="16.5" customHeight="1">
      <c r="A42" s="166"/>
      <c r="B42" s="21" t="s">
        <v>75</v>
      </c>
      <c r="C42" s="34">
        <v>93101123903</v>
      </c>
      <c r="D42" s="23">
        <v>64.4</v>
      </c>
      <c r="E42" s="24">
        <f t="shared" si="0"/>
        <v>38.64</v>
      </c>
      <c r="F42" s="25" t="e">
        <f>VLOOKUP(C42,'面试成绩汇总表(填写考生序号)'!$E$4:$M$63,9,FALSE)</f>
        <v>#N/A</v>
      </c>
      <c r="G42" s="25" t="e">
        <f t="shared" si="1"/>
        <v>#N/A</v>
      </c>
      <c r="H42" s="35">
        <f t="shared" si="3"/>
      </c>
    </row>
    <row r="43" spans="1:8" ht="16.5" customHeight="1">
      <c r="A43" s="164" t="s">
        <v>76</v>
      </c>
      <c r="B43" s="7" t="s">
        <v>77</v>
      </c>
      <c r="C43" s="28">
        <v>93101172902</v>
      </c>
      <c r="D43" s="9">
        <v>76.2</v>
      </c>
      <c r="E43" s="10">
        <f t="shared" si="0"/>
        <v>45.72</v>
      </c>
      <c r="F43" s="29" t="e">
        <f>VLOOKUP(C43,'面试成绩汇总表(填写考生序号)'!$E$4:$M$63,9,FALSE)</f>
        <v>#N/A</v>
      </c>
      <c r="G43" s="29" t="e">
        <f t="shared" si="1"/>
        <v>#N/A</v>
      </c>
      <c r="H43" s="30" t="e">
        <f>#N/A</f>
        <v>#N/A</v>
      </c>
    </row>
    <row r="44" spans="1:8" ht="16.5" customHeight="1">
      <c r="A44" s="165"/>
      <c r="B44" s="14" t="s">
        <v>78</v>
      </c>
      <c r="C44" s="32">
        <v>93101244120</v>
      </c>
      <c r="D44" s="16">
        <v>76</v>
      </c>
      <c r="E44" s="17">
        <f t="shared" si="0"/>
        <v>45.6</v>
      </c>
      <c r="F44" s="19" t="e">
        <f>VLOOKUP(C44,'面试成绩汇总表(填写考生序号)'!$E$4:$M$63,9,FALSE)</f>
        <v>#N/A</v>
      </c>
      <c r="G44" s="19" t="e">
        <f t="shared" si="1"/>
        <v>#N/A</v>
      </c>
      <c r="H44" s="20" t="e">
        <f>#N/A</f>
        <v>#N/A</v>
      </c>
    </row>
    <row r="45" spans="1:8" ht="16.5" customHeight="1">
      <c r="A45" s="165"/>
      <c r="B45" s="14" t="s">
        <v>79</v>
      </c>
      <c r="C45" s="32">
        <v>93101260713</v>
      </c>
      <c r="D45" s="16">
        <v>73.4</v>
      </c>
      <c r="E45" s="17">
        <f t="shared" si="0"/>
        <v>44.04</v>
      </c>
      <c r="F45" s="19" t="e">
        <f>VLOOKUP(C45,'面试成绩汇总表(填写考生序号)'!$E$4:$M$63,9,FALSE)</f>
        <v>#N/A</v>
      </c>
      <c r="G45" s="19" t="e">
        <f t="shared" si="1"/>
        <v>#N/A</v>
      </c>
      <c r="H45" s="20" t="e">
        <f>#N/A</f>
        <v>#N/A</v>
      </c>
    </row>
    <row r="46" spans="1:8" ht="16.5" customHeight="1">
      <c r="A46" s="165"/>
      <c r="B46" s="14" t="s">
        <v>80</v>
      </c>
      <c r="C46" s="32">
        <v>93101247618</v>
      </c>
      <c r="D46" s="16">
        <v>73</v>
      </c>
      <c r="E46" s="17">
        <f t="shared" si="0"/>
        <v>43.8</v>
      </c>
      <c r="F46" s="19" t="e">
        <f>VLOOKUP(C46,'面试成绩汇总表(填写考生序号)'!$E$4:$M$63,9,FALSE)</f>
        <v>#N/A</v>
      </c>
      <c r="G46" s="19" t="e">
        <f t="shared" si="1"/>
        <v>#N/A</v>
      </c>
      <c r="H46" s="20" t="e">
        <f>#N/A</f>
        <v>#N/A</v>
      </c>
    </row>
    <row r="47" spans="1:8" ht="16.5" customHeight="1">
      <c r="A47" s="166"/>
      <c r="B47" s="21" t="s">
        <v>81</v>
      </c>
      <c r="C47" s="34">
        <v>93101285130</v>
      </c>
      <c r="D47" s="23">
        <v>70.9</v>
      </c>
      <c r="E47" s="24">
        <f t="shared" si="0"/>
        <v>42.54</v>
      </c>
      <c r="F47" s="25" t="e">
        <f>VLOOKUP(C47,'面试成绩汇总表(填写考生序号)'!$E$4:$M$63,9,FALSE)</f>
        <v>#N/A</v>
      </c>
      <c r="G47" s="25" t="e">
        <f t="shared" si="1"/>
        <v>#N/A</v>
      </c>
      <c r="H47" s="26" t="e">
        <f>#N/A</f>
        <v>#N/A</v>
      </c>
    </row>
    <row r="48" spans="1:8" ht="16.5" customHeight="1">
      <c r="A48" s="164" t="s">
        <v>82</v>
      </c>
      <c r="B48" s="7" t="s">
        <v>83</v>
      </c>
      <c r="C48" s="28">
        <v>93101081805</v>
      </c>
      <c r="D48" s="9">
        <v>78.1</v>
      </c>
      <c r="E48" s="10">
        <f t="shared" si="0"/>
        <v>46.85999999999999</v>
      </c>
      <c r="F48" s="29" t="e">
        <f>VLOOKUP(C48,'面试成绩汇总表(填写考生序号)'!$E$4:$M$63,9,FALSE)</f>
        <v>#N/A</v>
      </c>
      <c r="G48" s="29" t="e">
        <f t="shared" si="1"/>
        <v>#N/A</v>
      </c>
      <c r="H48" s="30">
        <f>IF(COUNT(G48),RANK(G48,$G$48:$G$57),"")</f>
      </c>
    </row>
    <row r="49" spans="1:8" ht="16.5" customHeight="1">
      <c r="A49" s="165"/>
      <c r="B49" s="14" t="s">
        <v>84</v>
      </c>
      <c r="C49" s="32">
        <v>93101283225</v>
      </c>
      <c r="D49" s="36">
        <v>77.9</v>
      </c>
      <c r="E49" s="17">
        <f t="shared" si="0"/>
        <v>46.74</v>
      </c>
      <c r="F49" s="19" t="e">
        <f>VLOOKUP(C49,'面试成绩汇总表(填写考生序号)'!$E$4:$M$63,9,FALSE)</f>
        <v>#N/A</v>
      </c>
      <c r="G49" s="19" t="e">
        <f t="shared" si="1"/>
        <v>#N/A</v>
      </c>
      <c r="H49" s="20">
        <f aca="true" t="shared" si="4" ref="H49:H57">IF(COUNT(G49),RANK(G49,$G$48:$G$57),"")</f>
      </c>
    </row>
    <row r="50" spans="1:8" ht="16.5" customHeight="1">
      <c r="A50" s="165"/>
      <c r="B50" s="14" t="s">
        <v>85</v>
      </c>
      <c r="C50" s="32">
        <v>93101204818</v>
      </c>
      <c r="D50" s="36">
        <v>77.2</v>
      </c>
      <c r="E50" s="17">
        <f t="shared" si="0"/>
        <v>46.32</v>
      </c>
      <c r="F50" s="19" t="e">
        <f>VLOOKUP(C50,'面试成绩汇总表(填写考生序号)'!$E$4:$M$63,9,FALSE)</f>
        <v>#N/A</v>
      </c>
      <c r="G50" s="19" t="e">
        <f t="shared" si="1"/>
        <v>#N/A</v>
      </c>
      <c r="H50" s="20">
        <f t="shared" si="4"/>
      </c>
    </row>
    <row r="51" spans="1:8" ht="16.5" customHeight="1">
      <c r="A51" s="165"/>
      <c r="B51" s="14" t="s">
        <v>86</v>
      </c>
      <c r="C51" s="32">
        <v>93101180905</v>
      </c>
      <c r="D51" s="36">
        <v>76.8</v>
      </c>
      <c r="E51" s="17">
        <f t="shared" si="0"/>
        <v>46.08</v>
      </c>
      <c r="F51" s="19" t="e">
        <f>VLOOKUP(C51,'面试成绩汇总表(填写考生序号)'!$E$4:$M$63,9,FALSE)</f>
        <v>#N/A</v>
      </c>
      <c r="G51" s="19" t="e">
        <f t="shared" si="1"/>
        <v>#N/A</v>
      </c>
      <c r="H51" s="20" t="s">
        <v>194</v>
      </c>
    </row>
    <row r="52" spans="1:8" ht="16.5" customHeight="1">
      <c r="A52" s="165"/>
      <c r="B52" s="14" t="s">
        <v>87</v>
      </c>
      <c r="C52" s="32">
        <v>93101251804</v>
      </c>
      <c r="D52" s="36">
        <v>76.4</v>
      </c>
      <c r="E52" s="17">
        <f t="shared" si="0"/>
        <v>45.84</v>
      </c>
      <c r="F52" s="19" t="e">
        <f>VLOOKUP(C52,'面试成绩汇总表(填写考生序号)'!$E$4:$M$63,9,FALSE)</f>
        <v>#N/A</v>
      </c>
      <c r="G52" s="19" t="e">
        <f t="shared" si="1"/>
        <v>#N/A</v>
      </c>
      <c r="H52" s="20">
        <f t="shared" si="4"/>
      </c>
    </row>
    <row r="53" spans="1:8" ht="16.5" customHeight="1">
      <c r="A53" s="165"/>
      <c r="B53" s="31" t="s">
        <v>88</v>
      </c>
      <c r="C53" s="32">
        <v>93101270919</v>
      </c>
      <c r="D53" s="36">
        <v>76</v>
      </c>
      <c r="E53" s="17">
        <f t="shared" si="0"/>
        <v>45.6</v>
      </c>
      <c r="F53" s="19" t="e">
        <f>VLOOKUP(C53,'面试成绩汇总表(填写考生序号)'!$E$4:$M$63,9,FALSE)</f>
        <v>#N/A</v>
      </c>
      <c r="G53" s="19" t="e">
        <f t="shared" si="1"/>
        <v>#N/A</v>
      </c>
      <c r="H53" s="20">
        <f t="shared" si="4"/>
      </c>
    </row>
    <row r="54" spans="1:8" ht="16.5" customHeight="1">
      <c r="A54" s="165"/>
      <c r="B54" s="31" t="s">
        <v>89</v>
      </c>
      <c r="C54" s="32">
        <v>93101231326</v>
      </c>
      <c r="D54" s="36">
        <v>75.6</v>
      </c>
      <c r="E54" s="17">
        <f t="shared" si="0"/>
        <v>45.35999999999999</v>
      </c>
      <c r="F54" s="19" t="e">
        <f>VLOOKUP(C54,'面试成绩汇总表(填写考生序号)'!$E$4:$M$63,9,FALSE)</f>
        <v>#N/A</v>
      </c>
      <c r="G54" s="19" t="e">
        <f t="shared" si="1"/>
        <v>#N/A</v>
      </c>
      <c r="H54" s="20">
        <f t="shared" si="4"/>
      </c>
    </row>
    <row r="55" spans="1:8" ht="16.5" customHeight="1">
      <c r="A55" s="165"/>
      <c r="B55" s="14" t="s">
        <v>90</v>
      </c>
      <c r="C55" s="32">
        <v>93101030201</v>
      </c>
      <c r="D55" s="36">
        <v>74.9</v>
      </c>
      <c r="E55" s="17">
        <f t="shared" si="0"/>
        <v>44.940000000000005</v>
      </c>
      <c r="F55" s="19" t="e">
        <f>VLOOKUP(C55,'面试成绩汇总表(填写考生序号)'!$E$4:$M$63,9,FALSE)</f>
        <v>#N/A</v>
      </c>
      <c r="G55" s="19" t="e">
        <f t="shared" si="1"/>
        <v>#N/A</v>
      </c>
      <c r="H55" s="20">
        <f t="shared" si="4"/>
      </c>
    </row>
    <row r="56" spans="1:8" ht="16.5" customHeight="1">
      <c r="A56" s="165"/>
      <c r="B56" s="14" t="s">
        <v>91</v>
      </c>
      <c r="C56" s="32">
        <v>93101192728</v>
      </c>
      <c r="D56" s="16">
        <v>74.5</v>
      </c>
      <c r="E56" s="17">
        <f t="shared" si="0"/>
        <v>44.699999999999996</v>
      </c>
      <c r="F56" s="19" t="e">
        <f>VLOOKUP(C56,'面试成绩汇总表(填写考生序号)'!$E$4:$M$63,9,FALSE)</f>
        <v>#N/A</v>
      </c>
      <c r="G56" s="19" t="e">
        <f t="shared" si="1"/>
        <v>#N/A</v>
      </c>
      <c r="H56" s="20">
        <f t="shared" si="4"/>
      </c>
    </row>
    <row r="57" spans="1:8" ht="16.5" customHeight="1">
      <c r="A57" s="166"/>
      <c r="B57" s="37" t="s">
        <v>92</v>
      </c>
      <c r="C57" s="34">
        <v>93101121614</v>
      </c>
      <c r="D57" s="23">
        <v>74.2</v>
      </c>
      <c r="E57" s="24">
        <f t="shared" si="0"/>
        <v>44.52</v>
      </c>
      <c r="F57" s="25" t="e">
        <f>VLOOKUP(C57,'面试成绩汇总表(填写考生序号)'!$E$4:$M$63,9,FALSE)</f>
        <v>#N/A</v>
      </c>
      <c r="G57" s="25" t="e">
        <f t="shared" si="1"/>
        <v>#N/A</v>
      </c>
      <c r="H57" s="26">
        <f t="shared" si="4"/>
      </c>
    </row>
    <row r="58" spans="1:8" ht="51.75" customHeight="1">
      <c r="A58" s="38" t="s">
        <v>93</v>
      </c>
      <c r="B58" s="195" t="s">
        <v>241</v>
      </c>
      <c r="C58" s="196"/>
      <c r="D58" s="196"/>
      <c r="E58" s="196"/>
      <c r="F58" s="196"/>
      <c r="G58" s="196"/>
      <c r="H58" s="197"/>
    </row>
  </sheetData>
  <sheetProtection/>
  <mergeCells count="9">
    <mergeCell ref="A1:H1"/>
    <mergeCell ref="B58:H58"/>
    <mergeCell ref="A3:A7"/>
    <mergeCell ref="A8:A12"/>
    <mergeCell ref="A13:A17"/>
    <mergeCell ref="A18:A32"/>
    <mergeCell ref="A33:A42"/>
    <mergeCell ref="A43:A47"/>
    <mergeCell ref="A48:A57"/>
  </mergeCells>
  <printOptions/>
  <pageMargins left="1.4895833333333333" right="1.05" top="0.7479166666666667" bottom="0.7479166666666667" header="0.3145833333333333" footer="0.314583333333333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LvM</dc:creator>
  <cp:keywords/>
  <dc:description/>
  <cp:lastModifiedBy>User</cp:lastModifiedBy>
  <cp:lastPrinted>2016-08-26T02:00:03Z</cp:lastPrinted>
  <dcterms:created xsi:type="dcterms:W3CDTF">2015-07-28T08:53:34Z</dcterms:created>
  <dcterms:modified xsi:type="dcterms:W3CDTF">2016-08-26T02:00:41Z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